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codeName="ThisWorkbook" defaultThemeVersion="166925"/>
  <mc:AlternateContent xmlns:mc="http://schemas.openxmlformats.org/markup-compatibility/2006">
    <mc:Choice Requires="x15">
      <x15ac:absPath xmlns:x15ac="http://schemas.microsoft.com/office/spreadsheetml/2010/11/ac" url="C:\Users\rrubio\Downloads\Backup Evaluación LF 2.0 07-08-2024\0. FINALES - Evaluaciones LF 2.0 Ajustadas\"/>
    </mc:Choice>
  </mc:AlternateContent>
  <xr:revisionPtr revIDLastSave="0" documentId="13_ncr:1_{37C9F8E4-5B17-4A57-89F1-9C7B79B80596}" xr6:coauthVersionLast="47" xr6:coauthVersionMax="47" xr10:uidLastSave="{00000000-0000-0000-0000-000000000000}"/>
  <bookViews>
    <workbookView xWindow="-120" yWindow="-120" windowWidth="20730" windowHeight="11040" activeTab="1" xr2:uid="{00473EA7-88E8-491B-B800-433EC08ABE0C}"/>
  </bookViews>
  <sheets>
    <sheet name="Resumen región 16" sheetId="15" r:id="rId1"/>
    <sheet name="UT FIBRANOVATEL-UC7" sheetId="6" r:id="rId2"/>
    <sheet name="Variables" sheetId="2"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7" i="15" l="1"/>
  <c r="B68" i="6"/>
  <c r="E58" i="6" l="1"/>
  <c r="H27" i="15" s="1"/>
  <c r="E3" i="15" l="1"/>
  <c r="C27" i="15"/>
  <c r="E64" i="6"/>
  <c r="E5" i="15"/>
  <c r="F49" i="6" s="1"/>
  <c r="G49" i="6" s="1"/>
  <c r="G27" i="15" s="1"/>
  <c r="E27" i="15"/>
  <c r="C37" i="6" l="1"/>
  <c r="D37" i="6"/>
  <c r="E37" i="6" s="1"/>
  <c r="C33" i="6" s="1"/>
  <c r="C44" i="6" s="1"/>
  <c r="B16" i="6" s="1"/>
  <c r="D27" i="15" s="1"/>
  <c r="E68" i="6"/>
  <c r="J27" i="15" s="1"/>
  <c r="K27" i="15" s="1"/>
  <c r="B18" i="6" l="1"/>
  <c r="F27" i="15" s="1"/>
  <c r="D24" i="6" l="1"/>
  <c r="D23" i="6"/>
  <c r="D22" i="6"/>
  <c r="D25" i="6"/>
  <c r="D26" i="6" l="1"/>
</calcChain>
</file>

<file path=xl/sharedStrings.xml><?xml version="1.0" encoding="utf-8"?>
<sst xmlns="http://schemas.openxmlformats.org/spreadsheetml/2006/main" count="173" uniqueCount="138">
  <si>
    <t xml:space="preserve">EVALUACIÓN CONVOCATORIA LINEAS DE FOMENTO 2.0 
2024   </t>
  </si>
  <si>
    <t>REGIÓN</t>
  </si>
  <si>
    <t>CANTIDAD DE ACCESOS DE LA REGIÓN</t>
  </si>
  <si>
    <t>INVERSIÓN (CAPEX)</t>
  </si>
  <si>
    <t>CANTIDAD DE MUNICIPIOS DE LA REGIÓN</t>
  </si>
  <si>
    <t>No.</t>
  </si>
  <si>
    <t>DEPARTAMENTO</t>
  </si>
  <si>
    <t>MUNICIPIO</t>
  </si>
  <si>
    <t>CANTIDAD DE ACCESOS POR MUNICIPIO</t>
  </si>
  <si>
    <t>CESAR</t>
  </si>
  <si>
    <t>ASTREA</t>
  </si>
  <si>
    <t>BOSCONIA</t>
  </si>
  <si>
    <t>EL COPEY</t>
  </si>
  <si>
    <t>EL PASO</t>
  </si>
  <si>
    <t>MANAURE</t>
  </si>
  <si>
    <t>PUEBLO BELLO</t>
  </si>
  <si>
    <t>RESUMEN DE PROPUESTAS PARA LA REGIÓN</t>
  </si>
  <si>
    <t>No</t>
  </si>
  <si>
    <t>NOMBRE PROPONENTE</t>
  </si>
  <si>
    <t>REQUISITOS HABILITANTES</t>
  </si>
  <si>
    <t>CRITERIOS DE SELECCIÓN Y PRIORIZACIÓN</t>
  </si>
  <si>
    <t>JURÍDICOS</t>
  </si>
  <si>
    <t>TÉCNICOS</t>
  </si>
  <si>
    <t>FINANCIEROS</t>
  </si>
  <si>
    <t>ESTADO HABILITACIÓN</t>
  </si>
  <si>
    <t>PRESENCIA EN REGIÓN</t>
  </si>
  <si>
    <t>TIEMPO OPERACIÓN ADICIONAL</t>
  </si>
  <si>
    <t>VALOR  TARIFA MENSUAL</t>
  </si>
  <si>
    <t xml:space="preserve">MAYOR PORCENTAJE AL EXIGIDO DE ACCESOS </t>
  </si>
  <si>
    <t>PUNTAJE TOTAL</t>
  </si>
  <si>
    <t>PROPONENTE</t>
  </si>
  <si>
    <t>UNIÓN TEMPORAL FIBRANOVATEL-UC7</t>
  </si>
  <si>
    <t>Orden</t>
  </si>
  <si>
    <t>Miembro del Proponente (para proponentes plurales ingrese 1 por fila)</t>
  </si>
  <si>
    <t>Número RUTIC (registrado en MinTIC)</t>
  </si>
  <si>
    <t>Apoderado o Representante Legal</t>
  </si>
  <si>
    <t>Porcentaje de participación en el Proponente Plural</t>
  </si>
  <si>
    <t>Debe acreditar indicadores financieros</t>
  </si>
  <si>
    <t>OBSERVACIONES</t>
  </si>
  <si>
    <t>Integrante 1</t>
  </si>
  <si>
    <t>FIBRACONEXION S.A.S.</t>
  </si>
  <si>
    <t>Carlos Eduardo Arias Polo</t>
  </si>
  <si>
    <t>Si</t>
  </si>
  <si>
    <t>Validación de proponente y representación legal en:
- ANEXO 1 CARTA DE PRESENTACIÓN DEL PROYECTO
- CERTIFICADO DE EXISTENCIA Y REPRESENTACIÓN LEGAL FIBRACONEXION (Folio 5)</t>
  </si>
  <si>
    <t>Integrante 2</t>
  </si>
  <si>
    <t>NOVANET DIGITAL S.A.S</t>
  </si>
  <si>
    <t>Juan Carlos Duarte Fajardo</t>
  </si>
  <si>
    <t>Validación de proponente y representación legal en:
- ANEXO 1 CARTA DE PRESENTACIÓN DEL PROYECTO
- CERTIFICADO DE EXISTENCIA Y REPRESENTACIÓN LEGAL NOVANET JULIO 2024 (Folio 3)</t>
  </si>
  <si>
    <t>Integrante 3</t>
  </si>
  <si>
    <t>TELEKOR TELECOMUNICACIONES SAS</t>
  </si>
  <si>
    <t>Eitan Kor Cadena Fajardo</t>
  </si>
  <si>
    <t>Validación de proponente y representación legal en:
- ANEXO 1 CARTA DE PRESENTACIÓN DEL PROYECTO
- CERTIFICADO DE EXISTENCIA Y REPRESENTACIÓN LEGAL TELEKOR (Folio 3)</t>
  </si>
  <si>
    <t>RESUMEN REQUISITOS HABILITANTES</t>
  </si>
  <si>
    <t>REQUISITO HABILITANTE</t>
  </si>
  <si>
    <t>CUMPLE / NO CUMPLE</t>
  </si>
  <si>
    <t>Requisitos Jurídicos</t>
  </si>
  <si>
    <t>NO CUMPLE</t>
  </si>
  <si>
    <t>Requisitos Técnicos</t>
  </si>
  <si>
    <t>Requisitos Financieros</t>
  </si>
  <si>
    <t>20.2  RESUMEN CRITERIOS DE SELECCIÓN Y PRIORIZACIÓN - ASIGNACIÓN DE PUNTAJE</t>
  </si>
  <si>
    <t>CRITERIO</t>
  </si>
  <si>
    <t>PUNTAJE MÁXIMO</t>
  </si>
  <si>
    <t>PUNTAJE DEL PROPONENTE</t>
  </si>
  <si>
    <t>20.2.1</t>
  </si>
  <si>
    <t>Presencia en región interés con acceso Internet fijo (cantidad de municipios) :</t>
  </si>
  <si>
    <t>20.2.2</t>
  </si>
  <si>
    <t>Tiempo operación adicional al mínimo del proyecto (meses) :</t>
  </si>
  <si>
    <t>20.2.3</t>
  </si>
  <si>
    <t>Valor  tarifa mensual por servicio de Conectividad ($ / mes) :</t>
  </si>
  <si>
    <t>20.2.4</t>
  </si>
  <si>
    <t>Mayor porcentaje al exigido de accesos a internet fijo desplegados en Territorio Nal (cantidad de accesos) :</t>
  </si>
  <si>
    <t>TOTAL</t>
  </si>
  <si>
    <t>EVALUACIÓN TÉCNICA DEL PROPONENTE</t>
  </si>
  <si>
    <t>11.2 REQUISITOS TÉCNICOS HABILITANTES</t>
  </si>
  <si>
    <t>INTEGRANTE 1</t>
  </si>
  <si>
    <t>INTEGRANTE 2</t>
  </si>
  <si>
    <t>INTEGRANTE 3</t>
  </si>
  <si>
    <t>INTEGRANTE 4</t>
  </si>
  <si>
    <t>INTEGRANTE 5</t>
  </si>
  <si>
    <t>11.2.1</t>
  </si>
  <si>
    <t>Registro Único TIC</t>
  </si>
  <si>
    <t>CUMPLE</t>
  </si>
  <si>
    <t>11.2.2</t>
  </si>
  <si>
    <t>Pago de la Contraprestaciones (validado con corte fecha de presentación de propuestas -19/07/2024- Se validará nuevamente el estado para el informe final)</t>
  </si>
  <si>
    <t>11.2.3
11.2.4</t>
  </si>
  <si>
    <t>Reporte de información al Sistema de Información Integral del Sector TIC Colombia -  Proveedores de redes y servicios de telecomunicaciones que brinden acceso a Internet fijo residencial minorista que no superen un total de treinta mil (30.000) usuarios (accesos) reportados en el Sistema de Información Integral del Sector de TIC - Colombia TIC-</t>
  </si>
  <si>
    <t>Contenido de la propuesta técnica</t>
  </si>
  <si>
    <t>Autorización de recolección, tratamiento y protección de datos</t>
  </si>
  <si>
    <t>Se remitió un formato por cada integrante de la UT:
- AUTORIZACIÓN EXPRESA DE RECOLECCIÓN Y TRATAMIENTO DE DATOS FIBRACONEXION.
- AUTORIZACIÓN EXPRESA DE RECOLECCIÓN Y TRATAMIENTO DE DATOS (NOVANET)
- AUTORIZACIÓN EXPRESA DE RECOLECCIÓN Y TRATAMIENTO DE DATOS (TELEKOR)</t>
  </si>
  <si>
    <t>11.2.4 Contenido de la propuesta técnica</t>
  </si>
  <si>
    <t>VALIDACIÓN DE LA PROPUESTA</t>
  </si>
  <si>
    <t>Cantidad de accesos a internet fijo de la propuesta</t>
  </si>
  <si>
    <t>Información validada en los anexos:
- ANEXO 3 FORMATO DE PROPUESTA TÉCNICA
- Se validó el último boletín trimestral del sector TIC (el proponente no presentó Anexo 2a), donde se acreditan accessos para los integrantes NOVANET DIGITAL S.A.S (37 accesos a Internet fijo) y TELEKOR TELECOMUNICACIONES S.A.S (225 accesos a Internet fijo) ya que se evidencia información oficial que registra el boletín del trimestre 4 de 2023.
- ANEXO 2b USUARIOS REPORTE COLOMBIA TIC - ÚLTIMO CORTE DE REPORTE, reporta información del integrante FIBRACONEXION S.A.S. (729 accesos a Internet fijo),  bajo el radicado V3462460433160320-0269318OK del 02/05/2024, correspondiente al  trimestre 1 de 2024, lo cual fue validado en la plataforma HECAA.</t>
  </si>
  <si>
    <t>Cantidad de accesos acreditados mediante boletín trimestral del sector TIC o reporte para el último corte oficial</t>
  </si>
  <si>
    <t>Plan de retención de suscriptores actuales</t>
  </si>
  <si>
    <t>Plan de comercialización para la vinculación de suscriptores nuevos</t>
  </si>
  <si>
    <t>Plan de retención de suscriptores nuevos</t>
  </si>
  <si>
    <r>
      <rPr>
        <b/>
        <sz val="9"/>
        <color rgb="FF000000"/>
        <rFont val="Arial Narrow"/>
        <family val="2"/>
      </rPr>
      <t xml:space="preserve">Notas: 
</t>
    </r>
    <r>
      <rPr>
        <sz val="9"/>
        <color rgb="FF000000"/>
        <rFont val="Arial Narrow"/>
        <family val="2"/>
      </rPr>
      <t xml:space="preserve">1. Los accesos acreditados mediante el boletín trimestral del sector TIC, se validaron con el boletín publicado en portal Colombia TIC del cuarto trimestre de 2023, correspondiente al publicado para la fecha de cierre de la presentación de propuestas.
2. Los accesos acreditados mediante  el reporte en plataforma HECAA, se validaron con los reportes presentados por el proponente para el primer trimestre de 2024 ó segundo trimestre de 2024, que corresponden a los reportes más reciente en la agenda de reportes sectoriales.
3. La propuesta técnica </t>
    </r>
    <r>
      <rPr>
        <b/>
        <sz val="9"/>
        <color rgb="FF000000"/>
        <rFont val="Arial Narrow"/>
        <family val="2"/>
      </rPr>
      <t>CUMPLE</t>
    </r>
    <r>
      <rPr>
        <sz val="9"/>
        <color rgb="FF000000"/>
        <rFont val="Arial Narrow"/>
        <family val="2"/>
      </rPr>
      <t xml:space="preserve">, sólo cuando la misma cumple con los parámetros establecidos en todos los apartados requeridos en los términos de referencia en su numeral </t>
    </r>
    <r>
      <rPr>
        <u/>
        <sz val="9"/>
        <color rgb="FF000000"/>
        <rFont val="Arial Narrow"/>
        <family val="2"/>
      </rPr>
      <t>11.2.4. Contenido de la propuesta técnica</t>
    </r>
    <r>
      <rPr>
        <sz val="9"/>
        <color rgb="FF000000"/>
        <rFont val="Arial Narrow"/>
        <family val="2"/>
      </rPr>
      <t>, no se aceptan cumplimientos parciales.</t>
    </r>
  </si>
  <si>
    <t>RESUMEN REQUISITOS TÉCNICOS HABILITANTES</t>
  </si>
  <si>
    <t>20.2  CRITERIOS DE SELECCIÓN Y PRIORIZACIÓN - ASIGNACIÓN DE PUNTAJE</t>
  </si>
  <si>
    <t>20.2.1 Presencia en región interés con acceso Internet fijo (cantidad de municipios)</t>
  </si>
  <si>
    <t>Porcentaje de presencia regional con accesos a Internet fijo</t>
  </si>
  <si>
    <t>Puntaje máximo</t>
  </si>
  <si>
    <t>Ofrecimiento (MUNICIPIOS) - Validado</t>
  </si>
  <si>
    <t>Ofrecimiento (CANTIDAD DE MUNICIPIOS) - Validado</t>
  </si>
  <si>
    <t>% Municipios Cubiertos en la Región</t>
  </si>
  <si>
    <t>Puntaje del proponente</t>
  </si>
  <si>
    <t>Presencia en 0% los municipios de la región</t>
  </si>
  <si>
    <t>1. EL COPEY
2. ASTREA
3. BOSCONIA
4. EL PASO
6. PUEBLO BELLO</t>
  </si>
  <si>
    <t xml:space="preserve">Revisada la condición en el ANEXO 5 OFRECIMIENTO PRESENCIA EN LA REGIÓN DE INTERÉS CON ACCESOS A INTERNET FIJO, información validada el Boletín trimestre 4 de 2023 de Colombia TIC (NOVANET DIGITAL S.A.S y TELEKOR TELECOMUNICACIONES S.A.S) y la información reportada en la plataforma HECAA para el integrante FIBRACONEXION S.A.S correspondiente al  trimestre 1 de 2024. </t>
  </si>
  <si>
    <t>Presencia entre el 1% y el 20% de los municipios de la región</t>
  </si>
  <si>
    <t>Presencia entre el 21% y el 50% de los municipios de la región</t>
  </si>
  <si>
    <t>Presencia entre el 51% y el 70% de los municipios de la región</t>
  </si>
  <si>
    <t>Presencia entre el 71% y el 100% de los municipios de la región</t>
  </si>
  <si>
    <t>20.2.2 Tiempo operación adicional al mínimo del proyecto (meses)</t>
  </si>
  <si>
    <t>Número de meses de operación adicionales</t>
  </si>
  <si>
    <t>Ofrecimiento (indíque con una X)</t>
  </si>
  <si>
    <t>Puntaje del proponente (digite puntaje correspondiente)</t>
  </si>
  <si>
    <t>0 meses adicionales</t>
  </si>
  <si>
    <t>2 meses adicionales</t>
  </si>
  <si>
    <t>X</t>
  </si>
  <si>
    <t>Condición revisada en ANEXO 6 OFRECIMIENTO TIEMPO DE OPERACIÓN ADICIONAL.</t>
  </si>
  <si>
    <t>4 meses adicionales</t>
  </si>
  <si>
    <t>6 meses adicionales</t>
  </si>
  <si>
    <t>20.2.3 Valor  tarifa mensual por servicio de Conectividad ($ / mes) :</t>
  </si>
  <si>
    <t>Valor mínimo</t>
  </si>
  <si>
    <t>Valor máximo</t>
  </si>
  <si>
    <t>Ofrecimiento</t>
  </si>
  <si>
    <t>Validación de la condición</t>
  </si>
  <si>
    <t>DIGITE EN PUNTAJE APLICANDO FÓRMULA</t>
  </si>
  <si>
    <t>Condición revisada en ANEXO 7 OFRECIMIENTO VALOR DE LA TARIFA MENSUAL POR EL SERVICIO DE CONECTIVIDAD.</t>
  </si>
  <si>
    <t>20.2.4 Mayor porcentaje al exigido de accesos a internet fijo desplegados en Territorio Nal (cantidad de accesos) :</t>
  </si>
  <si>
    <t>Accesos mínimos exigidos para la región</t>
  </si>
  <si>
    <t>Ofrecimiento - Accesos acreditados por el proveedor interesado en el territorio nacional.</t>
  </si>
  <si>
    <t>Condición revisada en:
- Se validó el último boletín trimestral del sector TIC (el proponente no presentó Anexo 2a), donde se acreditan accessos para los integrantes NOVANET DIGITAL S.A.S (37 accesos a Internet fijo) y TELEKOR TELECOMUNICACIONES S.A.S (225 accesos a Internet fijo) ya que se evidencia información oficial que registra el boletín del trimestre 4 de 2023.
- ANEXO 2b USUARIOS REPORTE COLOMBIA TIC - ÚLTIMO CORTE DE REPORTE, reporta información del integrante FIBRACONEXION S.A.S. (729 accesos a Internet fijo),  bajo el radicado V3462460433160320-0269318OK del 02/05/2024, correspondiente al  trimestre 1 de 2024, lo cual fue validado en la plataforma HECAA.</t>
  </si>
  <si>
    <t>Cheque01</t>
  </si>
  <si>
    <t>Chequeo2</t>
  </si>
  <si>
    <r>
      <rPr>
        <b/>
        <sz val="9"/>
        <color rgb="FF000000"/>
        <rFont val="Arial Narrow"/>
        <family val="2"/>
      </rPr>
      <t xml:space="preserve">Notas: 
</t>
    </r>
    <r>
      <rPr>
        <sz val="9"/>
        <color rgb="FF000000"/>
        <rFont val="Arial Narrow"/>
        <family val="2"/>
      </rPr>
      <t>El proponente que presente propuesta para más de una región y que resulte asignatario de recursos para una de ellas, no recibirá puntaje por este criterio para las siguientes evaluaciones de acuerdo a la nota 4 del numeral 20.2.4. de los términos de referencia.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</si>
</sst>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quot;$&quot;* #,##0.00_);_(&quot;$&quot;* \(#,##0.00\);_(&quot;$&quot;* &quot;-&quot;??_);_(@_)"/>
    <numFmt numFmtId="165" formatCode="_(&quot;$&quot;* #,##0_);_(&quot;$&quot;* \(#,##0\);_(&quot;$&quot;* &quot;-&quot;??_);_(@_)"/>
    <numFmt numFmtId="166" formatCode="&quot;$&quot;\ #,##0"/>
    <numFmt numFmtId="167" formatCode="_(* #,##0.00_);_(* \(#,##0.00\);_(* &quot;-&quot;??_);_(@_)"/>
    <numFmt numFmtId="168" formatCode="_(* #,##0_);_(* \(#,##0\);_(* &quot;-&quot;??_);_(@_)"/>
  </numFmts>
  <fonts count="16" x14ac:knownFonts="1">
    <font>
      <sz val="11"/>
      <color theme="1"/>
      <name val="Calibri"/>
      <family val="2"/>
      <scheme val="minor"/>
    </font>
    <font>
      <sz val="11"/>
      <color theme="1"/>
      <name val="Calibri"/>
      <family val="2"/>
      <scheme val="minor"/>
    </font>
    <font>
      <b/>
      <sz val="11"/>
      <color theme="1"/>
      <name val="Calibri"/>
      <family val="2"/>
      <scheme val="minor"/>
    </font>
    <font>
      <sz val="9"/>
      <color theme="1"/>
      <name val="Arial Narrow"/>
      <family val="2"/>
    </font>
    <font>
      <sz val="10"/>
      <color theme="1"/>
      <name val="Arial Narrow"/>
      <family val="2"/>
    </font>
    <font>
      <b/>
      <sz val="9"/>
      <color theme="1"/>
      <name val="Arial Narrow"/>
      <family val="2"/>
    </font>
    <font>
      <sz val="8"/>
      <name val="Calibri"/>
      <family val="2"/>
      <scheme val="minor"/>
    </font>
    <font>
      <sz val="9"/>
      <color theme="1" tint="0.499984740745262"/>
      <name val="Arial Narrow"/>
      <family val="2"/>
    </font>
    <font>
      <b/>
      <sz val="9"/>
      <color theme="1" tint="0.499984740745262"/>
      <name val="Arial Narrow"/>
      <family val="2"/>
    </font>
    <font>
      <b/>
      <sz val="10"/>
      <color theme="1"/>
      <name val="Arial Narrow"/>
      <family val="2"/>
    </font>
    <font>
      <sz val="9"/>
      <name val="Arial Narrow"/>
      <family val="2"/>
    </font>
    <font>
      <b/>
      <sz val="9"/>
      <color theme="0" tint="-0.499984740745262"/>
      <name val="Arial Narrow"/>
      <family val="2"/>
    </font>
    <font>
      <b/>
      <sz val="9"/>
      <name val="Arial Narrow"/>
      <family val="2"/>
    </font>
    <font>
      <sz val="9"/>
      <color rgb="FF000000"/>
      <name val="Arial Narrow"/>
      <family val="2"/>
    </font>
    <font>
      <b/>
      <sz val="9"/>
      <color rgb="FF000000"/>
      <name val="Arial Narrow"/>
      <family val="2"/>
    </font>
    <font>
      <u/>
      <sz val="9"/>
      <color rgb="FF000000"/>
      <name val="Arial Narrow"/>
      <family val="2"/>
    </font>
  </fonts>
  <fills count="6">
    <fill>
      <patternFill patternType="none"/>
    </fill>
    <fill>
      <patternFill patternType="gray125"/>
    </fill>
    <fill>
      <patternFill patternType="solid">
        <fgColor rgb="FFFFFFCC"/>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CCECFF"/>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4">
    <xf numFmtId="0" fontId="0" fillId="0" borderId="0"/>
    <xf numFmtId="9"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cellStyleXfs>
  <cellXfs count="141">
    <xf numFmtId="0" fontId="0" fillId="0" borderId="0" xfId="0"/>
    <xf numFmtId="0" fontId="0" fillId="0" borderId="0" xfId="0" applyAlignment="1">
      <alignment horizontal="center"/>
    </xf>
    <xf numFmtId="0" fontId="0" fillId="0" borderId="0" xfId="0" applyAlignment="1">
      <alignment horizontal="center" vertical="center" wrapText="1"/>
    </xf>
    <xf numFmtId="0" fontId="0" fillId="0" borderId="1" xfId="0" applyBorder="1" applyAlignment="1">
      <alignment wrapText="1"/>
    </xf>
    <xf numFmtId="0" fontId="3" fillId="0" borderId="0" xfId="0" applyFont="1"/>
    <xf numFmtId="0" fontId="3" fillId="0" borderId="0" xfId="0" applyFont="1" applyAlignment="1">
      <alignment horizontal="center"/>
    </xf>
    <xf numFmtId="0" fontId="3" fillId="0" borderId="0" xfId="0" applyFont="1" applyAlignment="1">
      <alignment horizontal="right" vertical="center"/>
    </xf>
    <xf numFmtId="0" fontId="5" fillId="0" borderId="0" xfId="0" applyFont="1" applyAlignment="1">
      <alignment horizontal="center"/>
    </xf>
    <xf numFmtId="0" fontId="5" fillId="0" borderId="0" xfId="0" applyFont="1" applyAlignment="1">
      <alignment horizontal="left"/>
    </xf>
    <xf numFmtId="0" fontId="5" fillId="0" borderId="1" xfId="0" applyFont="1" applyBorder="1" applyAlignment="1">
      <alignment horizontal="center" vertical="center" wrapText="1"/>
    </xf>
    <xf numFmtId="0" fontId="3" fillId="0" borderId="1" xfId="0" applyFont="1" applyBorder="1" applyAlignment="1">
      <alignment vertical="center" wrapText="1"/>
    </xf>
    <xf numFmtId="0" fontId="3" fillId="0" borderId="1" xfId="0" applyFont="1" applyBorder="1" applyAlignment="1">
      <alignment horizontal="justify" vertical="center" wrapText="1"/>
    </xf>
    <xf numFmtId="0" fontId="5" fillId="0" borderId="1" xfId="0" applyFont="1" applyBorder="1" applyAlignment="1">
      <alignment horizontal="center"/>
    </xf>
    <xf numFmtId="0" fontId="3" fillId="0" borderId="1" xfId="0" applyFont="1" applyBorder="1" applyAlignment="1">
      <alignment wrapText="1"/>
    </xf>
    <xf numFmtId="0" fontId="5" fillId="0" borderId="1" xfId="0" applyFont="1" applyBorder="1" applyAlignment="1">
      <alignment horizontal="left"/>
    </xf>
    <xf numFmtId="0" fontId="3" fillId="0" borderId="0" xfId="0" applyFont="1" applyAlignment="1">
      <alignment horizontal="left"/>
    </xf>
    <xf numFmtId="0" fontId="3" fillId="0" borderId="0" xfId="0" applyFont="1" applyAlignment="1">
      <alignment vertical="center"/>
    </xf>
    <xf numFmtId="0" fontId="3" fillId="0" borderId="0" xfId="0" applyFont="1" applyAlignment="1">
      <alignment horizontal="center" vertical="center"/>
    </xf>
    <xf numFmtId="0" fontId="3" fillId="0" borderId="1" xfId="0" applyFont="1" applyBorder="1" applyAlignment="1">
      <alignment horizontal="center"/>
    </xf>
    <xf numFmtId="0" fontId="7" fillId="0" borderId="1" xfId="0" applyFont="1" applyBorder="1" applyAlignment="1">
      <alignment vertical="center" wrapText="1"/>
    </xf>
    <xf numFmtId="0" fontId="5" fillId="0" borderId="0" xfId="0" applyFont="1"/>
    <xf numFmtId="0" fontId="8" fillId="0" borderId="0" xfId="0" applyFont="1" applyAlignment="1">
      <alignment horizontal="center"/>
    </xf>
    <xf numFmtId="0" fontId="4" fillId="0" borderId="1" xfId="0" applyFont="1" applyBorder="1" applyAlignment="1">
      <alignment horizontal="left" vertical="center"/>
    </xf>
    <xf numFmtId="0" fontId="9" fillId="3" borderId="1" xfId="0" applyFont="1" applyFill="1" applyBorder="1" applyAlignment="1">
      <alignment horizontal="center" vertical="center"/>
    </xf>
    <xf numFmtId="0" fontId="4" fillId="0" borderId="1" xfId="0" applyFont="1" applyBorder="1" applyAlignment="1">
      <alignment horizontal="center" vertical="center"/>
    </xf>
    <xf numFmtId="0" fontId="9" fillId="3" borderId="1" xfId="0" applyFont="1" applyFill="1" applyBorder="1" applyAlignment="1">
      <alignment horizontal="center" vertical="center" wrapText="1"/>
    </xf>
    <xf numFmtId="0" fontId="5" fillId="3" borderId="1" xfId="0" applyFont="1" applyFill="1" applyBorder="1" applyAlignment="1">
      <alignment horizontal="center"/>
    </xf>
    <xf numFmtId="2" fontId="3" fillId="0" borderId="1" xfId="0" applyNumberFormat="1" applyFont="1" applyBorder="1" applyAlignment="1">
      <alignment horizontal="center" vertical="center"/>
    </xf>
    <xf numFmtId="2" fontId="5" fillId="3" borderId="1" xfId="0" applyNumberFormat="1" applyFont="1" applyFill="1" applyBorder="1" applyAlignment="1">
      <alignment horizontal="center"/>
    </xf>
    <xf numFmtId="9" fontId="5" fillId="3" borderId="1" xfId="1" applyFont="1" applyFill="1" applyBorder="1" applyAlignment="1"/>
    <xf numFmtId="0" fontId="3" fillId="0" borderId="1" xfId="0" applyFont="1" applyBorder="1" applyAlignment="1">
      <alignment horizontal="center" vertical="center" wrapText="1"/>
    </xf>
    <xf numFmtId="0" fontId="5" fillId="3" borderId="1" xfId="0" applyFont="1" applyFill="1" applyBorder="1" applyAlignment="1">
      <alignment horizontal="center" vertical="center" wrapText="1"/>
    </xf>
    <xf numFmtId="2" fontId="3" fillId="0" borderId="1" xfId="0" applyNumberFormat="1" applyFont="1" applyBorder="1" applyAlignment="1">
      <alignment horizontal="center" vertical="center" wrapText="1"/>
    </xf>
    <xf numFmtId="0" fontId="0" fillId="0" borderId="0" xfId="0" applyAlignment="1">
      <alignment wrapText="1"/>
    </xf>
    <xf numFmtId="9" fontId="5" fillId="3" borderId="1" xfId="1" applyFont="1" applyFill="1" applyBorder="1" applyAlignment="1">
      <alignment vertical="center"/>
    </xf>
    <xf numFmtId="166" fontId="3" fillId="0" borderId="1" xfId="0" applyNumberFormat="1" applyFont="1" applyBorder="1" applyAlignment="1">
      <alignment horizontal="center" vertical="center"/>
    </xf>
    <xf numFmtId="9" fontId="5" fillId="3" borderId="3" xfId="1" applyFont="1" applyFill="1" applyBorder="1" applyAlignment="1">
      <alignment vertical="center"/>
    </xf>
    <xf numFmtId="2" fontId="5" fillId="3" borderId="1" xfId="0" applyNumberFormat="1" applyFont="1" applyFill="1" applyBorder="1" applyAlignment="1">
      <alignment horizontal="center" vertical="center"/>
    </xf>
    <xf numFmtId="2" fontId="11" fillId="2" borderId="1" xfId="0" applyNumberFormat="1" applyFont="1" applyFill="1" applyBorder="1" applyAlignment="1">
      <alignment horizontal="center" vertical="center" wrapText="1"/>
    </xf>
    <xf numFmtId="3" fontId="3" fillId="0" borderId="1" xfId="0" applyNumberFormat="1" applyFont="1" applyBorder="1" applyAlignment="1">
      <alignment horizontal="center" vertical="center" wrapText="1"/>
    </xf>
    <xf numFmtId="0" fontId="2" fillId="5" borderId="1" xfId="0" applyFont="1" applyFill="1" applyBorder="1" applyAlignment="1">
      <alignment horizontal="center" vertical="center" wrapText="1"/>
    </xf>
    <xf numFmtId="3" fontId="0" fillId="0" borderId="1" xfId="0" applyNumberFormat="1" applyBorder="1" applyAlignment="1">
      <alignment horizontal="center" vertical="center" wrapText="1"/>
    </xf>
    <xf numFmtId="165" fontId="0" fillId="0" borderId="1" xfId="2" applyNumberFormat="1" applyFont="1" applyBorder="1" applyAlignment="1">
      <alignment horizontal="center" vertical="center" wrapText="1"/>
    </xf>
    <xf numFmtId="0" fontId="0" fillId="0" borderId="1" xfId="0" applyBorder="1" applyAlignment="1">
      <alignment horizontal="center" wrapText="1"/>
    </xf>
    <xf numFmtId="0" fontId="0" fillId="0" borderId="2" xfId="0" applyBorder="1" applyAlignment="1">
      <alignment wrapText="1"/>
    </xf>
    <xf numFmtId="0" fontId="0" fillId="0" borderId="18" xfId="0" applyBorder="1" applyAlignment="1">
      <alignment wrapText="1"/>
    </xf>
    <xf numFmtId="0" fontId="0" fillId="0" borderId="9" xfId="0" applyBorder="1" applyAlignment="1">
      <alignment wrapText="1"/>
    </xf>
    <xf numFmtId="0" fontId="0" fillId="0" borderId="20" xfId="0" applyBorder="1" applyAlignment="1">
      <alignment wrapText="1"/>
    </xf>
    <xf numFmtId="0" fontId="0" fillId="0" borderId="8" xfId="0" applyBorder="1" applyAlignment="1">
      <alignment wrapText="1"/>
    </xf>
    <xf numFmtId="0" fontId="0" fillId="3" borderId="18" xfId="0" applyFill="1" applyBorder="1" applyAlignment="1">
      <alignment wrapText="1"/>
    </xf>
    <xf numFmtId="0" fontId="0" fillId="3" borderId="9" xfId="0" applyFill="1" applyBorder="1" applyAlignment="1">
      <alignment wrapText="1"/>
    </xf>
    <xf numFmtId="0" fontId="2" fillId="5" borderId="2" xfId="0" applyFont="1" applyFill="1" applyBorder="1" applyAlignment="1">
      <alignment horizontal="center" vertical="center" wrapText="1"/>
    </xf>
    <xf numFmtId="0" fontId="2" fillId="3" borderId="18" xfId="0" applyFont="1" applyFill="1" applyBorder="1" applyAlignment="1">
      <alignment horizontal="center" vertical="center" wrapText="1"/>
    </xf>
    <xf numFmtId="0" fontId="0" fillId="0" borderId="17" xfId="0" applyBorder="1" applyAlignment="1">
      <alignment horizontal="center" wrapText="1"/>
    </xf>
    <xf numFmtId="0" fontId="0" fillId="0" borderId="7" xfId="0" applyBorder="1" applyAlignment="1">
      <alignment horizontal="center" wrapText="1"/>
    </xf>
    <xf numFmtId="0" fontId="5" fillId="2" borderId="1" xfId="0" applyFont="1" applyFill="1" applyBorder="1" applyAlignment="1">
      <alignment horizontal="center" vertical="center"/>
    </xf>
    <xf numFmtId="2" fontId="3" fillId="2" borderId="1" xfId="0" applyNumberFormat="1" applyFont="1" applyFill="1" applyBorder="1" applyAlignment="1">
      <alignment horizontal="center" vertical="center" wrapText="1"/>
    </xf>
    <xf numFmtId="0" fontId="3" fillId="0" borderId="0" xfId="0" applyFont="1" applyAlignment="1">
      <alignment horizontal="left" vertical="center"/>
    </xf>
    <xf numFmtId="0" fontId="0" fillId="0" borderId="1" xfId="0" applyBorder="1"/>
    <xf numFmtId="168" fontId="0" fillId="0" borderId="1" xfId="3" applyNumberFormat="1" applyFont="1" applyFill="1" applyBorder="1" applyAlignment="1"/>
    <xf numFmtId="3" fontId="0" fillId="0" borderId="1" xfId="0" applyNumberFormat="1" applyBorder="1"/>
    <xf numFmtId="0" fontId="10" fillId="0" borderId="1" xfId="0" applyFont="1" applyBorder="1" applyAlignment="1">
      <alignment vertical="center" wrapText="1"/>
    </xf>
    <xf numFmtId="0" fontId="10" fillId="0" borderId="1" xfId="0" applyFont="1" applyBorder="1" applyAlignment="1">
      <alignment horizontal="center" vertical="center" wrapText="1"/>
    </xf>
    <xf numFmtId="0" fontId="3" fillId="0" borderId="2" xfId="0" applyFont="1" applyBorder="1" applyAlignment="1">
      <alignment vertical="center" wrapText="1"/>
    </xf>
    <xf numFmtId="9" fontId="10" fillId="0" borderId="1" xfId="0" applyNumberFormat="1" applyFont="1" applyBorder="1" applyAlignment="1">
      <alignment horizontal="center" vertical="center" wrapText="1"/>
    </xf>
    <xf numFmtId="3" fontId="12" fillId="2" borderId="1" xfId="0" applyNumberFormat="1" applyFont="1" applyFill="1" applyBorder="1" applyAlignment="1">
      <alignment horizontal="center" vertical="center" wrapText="1"/>
    </xf>
    <xf numFmtId="0" fontId="10" fillId="0" borderId="1" xfId="0" applyFont="1" applyBorder="1" applyAlignment="1">
      <alignment vertical="center"/>
    </xf>
    <xf numFmtId="2" fontId="10" fillId="0" borderId="1" xfId="0" applyNumberFormat="1" applyFont="1" applyBorder="1" applyAlignment="1">
      <alignment horizontal="center" vertical="center"/>
    </xf>
    <xf numFmtId="0" fontId="10" fillId="0" borderId="1" xfId="0" applyFont="1" applyBorder="1" applyAlignment="1">
      <alignment horizontal="center" vertical="center"/>
    </xf>
    <xf numFmtId="0" fontId="10" fillId="0" borderId="1" xfId="0" applyFont="1" applyBorder="1" applyAlignment="1">
      <alignment horizontal="justify" vertical="center" wrapText="1"/>
    </xf>
    <xf numFmtId="3" fontId="3" fillId="0" borderId="1" xfId="0" quotePrefix="1" applyNumberFormat="1" applyFont="1" applyBorder="1" applyAlignment="1">
      <alignment vertical="center" wrapText="1"/>
    </xf>
    <xf numFmtId="0" fontId="3" fillId="0" borderId="1" xfId="0" quotePrefix="1" applyFont="1" applyBorder="1" applyAlignment="1">
      <alignment vertical="center" wrapText="1"/>
    </xf>
    <xf numFmtId="0" fontId="12" fillId="2" borderId="1" xfId="0" applyFont="1" applyFill="1" applyBorder="1" applyAlignment="1">
      <alignment horizontal="center" vertical="center" wrapText="1"/>
    </xf>
    <xf numFmtId="0" fontId="3" fillId="0" borderId="1" xfId="0" applyFont="1" applyBorder="1" applyAlignment="1">
      <alignment vertical="center"/>
    </xf>
    <xf numFmtId="2" fontId="0" fillId="0" borderId="1" xfId="0" applyNumberFormat="1" applyBorder="1" applyAlignment="1">
      <alignment wrapText="1"/>
    </xf>
    <xf numFmtId="2" fontId="0" fillId="3" borderId="18" xfId="0" applyNumberFormat="1" applyFill="1" applyBorder="1" applyAlignment="1">
      <alignment wrapText="1"/>
    </xf>
    <xf numFmtId="0" fontId="5" fillId="4" borderId="1" xfId="0" applyFont="1" applyFill="1" applyBorder="1" applyAlignment="1">
      <alignment horizontal="center" vertical="center" wrapText="1"/>
    </xf>
    <xf numFmtId="0" fontId="2" fillId="5" borderId="19" xfId="0" applyFont="1" applyFill="1" applyBorder="1" applyAlignment="1">
      <alignment horizontal="center" wrapText="1"/>
    </xf>
    <xf numFmtId="0" fontId="2" fillId="5" borderId="5" xfId="0" applyFont="1" applyFill="1" applyBorder="1" applyAlignment="1">
      <alignment horizontal="center" wrapText="1"/>
    </xf>
    <xf numFmtId="0" fontId="2" fillId="5" borderId="6" xfId="0" applyFont="1" applyFill="1" applyBorder="1" applyAlignment="1">
      <alignment horizontal="center" wrapText="1"/>
    </xf>
    <xf numFmtId="0" fontId="2" fillId="5" borderId="21" xfId="0" applyFont="1" applyFill="1" applyBorder="1" applyAlignment="1">
      <alignment horizontal="center" wrapText="1"/>
    </xf>
    <xf numFmtId="0" fontId="2" fillId="5" borderId="22" xfId="0" applyFont="1" applyFill="1" applyBorder="1" applyAlignment="1">
      <alignment horizontal="center" wrapText="1"/>
    </xf>
    <xf numFmtId="0" fontId="2" fillId="5" borderId="23" xfId="0" applyFont="1" applyFill="1" applyBorder="1" applyAlignment="1">
      <alignment horizontal="center" wrapText="1"/>
    </xf>
    <xf numFmtId="0" fontId="2" fillId="5" borderId="13" xfId="0" applyFont="1" applyFill="1" applyBorder="1" applyAlignment="1">
      <alignment horizontal="center" vertical="center" wrapText="1"/>
    </xf>
    <xf numFmtId="0" fontId="2" fillId="5" borderId="15" xfId="0" applyFont="1" applyFill="1" applyBorder="1" applyAlignment="1">
      <alignment horizontal="center" vertical="center" wrapText="1"/>
    </xf>
    <xf numFmtId="0" fontId="2" fillId="5" borderId="14" xfId="0" applyFont="1" applyFill="1" applyBorder="1" applyAlignment="1">
      <alignment horizontal="center" vertical="center" wrapText="1"/>
    </xf>
    <xf numFmtId="0" fontId="2" fillId="5" borderId="16"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5" fillId="3" borderId="11" xfId="0" applyFont="1" applyFill="1" applyBorder="1" applyAlignment="1">
      <alignment horizontal="center" vertical="center" wrapText="1"/>
    </xf>
    <xf numFmtId="0" fontId="5" fillId="3" borderId="10" xfId="0" applyFont="1" applyFill="1" applyBorder="1" applyAlignment="1">
      <alignment horizontal="center" vertical="center" wrapText="1"/>
    </xf>
    <xf numFmtId="9" fontId="5" fillId="3" borderId="1" xfId="1" applyFont="1" applyFill="1" applyBorder="1" applyAlignment="1">
      <alignment horizontal="center" vertical="center"/>
    </xf>
    <xf numFmtId="0" fontId="3" fillId="0" borderId="1" xfId="0" applyFont="1" applyBorder="1" applyAlignment="1">
      <alignment horizontal="left" vertical="center" wrapText="1"/>
    </xf>
    <xf numFmtId="0" fontId="3" fillId="0" borderId="11" xfId="0" applyFont="1" applyBorder="1" applyAlignment="1">
      <alignment horizontal="left" vertical="center" wrapText="1"/>
    </xf>
    <xf numFmtId="0" fontId="3" fillId="0" borderId="12" xfId="0" applyFont="1" applyBorder="1" applyAlignment="1">
      <alignment horizontal="left" vertical="center" wrapText="1"/>
    </xf>
    <xf numFmtId="0" fontId="3" fillId="0" borderId="10" xfId="0" applyFont="1" applyBorder="1" applyAlignment="1">
      <alignment horizontal="left" vertical="center" wrapText="1"/>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10" xfId="0" applyFont="1" applyBorder="1" applyAlignment="1">
      <alignment horizontal="center" vertical="center"/>
    </xf>
    <xf numFmtId="0" fontId="12" fillId="2" borderId="11" xfId="0" applyFont="1" applyFill="1" applyBorder="1" applyAlignment="1">
      <alignment horizontal="center" vertical="center" wrapText="1"/>
    </xf>
    <xf numFmtId="0" fontId="12" fillId="2" borderId="12"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3" fillId="0" borderId="3" xfId="0" applyFont="1" applyBorder="1" applyAlignment="1">
      <alignment horizontal="left"/>
    </xf>
    <xf numFmtId="0" fontId="3" fillId="0" borderId="4" xfId="0" applyFont="1" applyBorder="1" applyAlignment="1">
      <alignment horizontal="left"/>
    </xf>
    <xf numFmtId="0" fontId="3" fillId="0" borderId="2" xfId="0" applyFont="1" applyBorder="1" applyAlignment="1">
      <alignment horizontal="left"/>
    </xf>
    <xf numFmtId="0" fontId="5" fillId="3" borderId="1" xfId="0" applyFont="1" applyFill="1" applyBorder="1" applyAlignment="1">
      <alignment horizontal="center"/>
    </xf>
    <xf numFmtId="0" fontId="5" fillId="4" borderId="1" xfId="0" applyFont="1" applyFill="1" applyBorder="1" applyAlignment="1">
      <alignment horizontal="center" vertical="center"/>
    </xf>
    <xf numFmtId="0" fontId="10" fillId="0" borderId="1" xfId="0" applyFont="1" applyBorder="1" applyAlignment="1">
      <alignment horizontal="center" vertical="center"/>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2" xfId="0" applyFont="1" applyBorder="1" applyAlignment="1">
      <alignment horizontal="center" vertical="center" wrapText="1"/>
    </xf>
    <xf numFmtId="0" fontId="3" fillId="0" borderId="1" xfId="0" applyFont="1" applyBorder="1" applyAlignment="1">
      <alignment horizontal="center" vertical="center" wrapText="1"/>
    </xf>
    <xf numFmtId="0" fontId="13"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3" fillId="2" borderId="2" xfId="0" applyFont="1" applyFill="1" applyBorder="1" applyAlignment="1">
      <alignment horizontal="left" vertical="center" wrapText="1"/>
    </xf>
    <xf numFmtId="0" fontId="12" fillId="2" borderId="1" xfId="0" applyFont="1" applyFill="1" applyBorder="1" applyAlignment="1">
      <alignment horizontal="center"/>
    </xf>
    <xf numFmtId="0" fontId="9" fillId="3" borderId="3" xfId="0" applyFont="1" applyFill="1" applyBorder="1" applyAlignment="1">
      <alignment horizontal="center" vertical="center"/>
    </xf>
    <xf numFmtId="0" fontId="9" fillId="3" borderId="2" xfId="0" applyFont="1" applyFill="1" applyBorder="1" applyAlignment="1">
      <alignment horizontal="center" vertical="center"/>
    </xf>
    <xf numFmtId="0" fontId="5" fillId="3" borderId="3" xfId="0" applyFont="1" applyFill="1" applyBorder="1" applyAlignment="1">
      <alignment horizontal="center"/>
    </xf>
    <xf numFmtId="0" fontId="5" fillId="3" borderId="4" xfId="0" applyFont="1" applyFill="1" applyBorder="1" applyAlignment="1">
      <alignment horizontal="center"/>
    </xf>
    <xf numFmtId="0" fontId="5" fillId="3" borderId="2" xfId="0" applyFont="1" applyFill="1" applyBorder="1" applyAlignment="1">
      <alignment horizontal="center"/>
    </xf>
    <xf numFmtId="0" fontId="5" fillId="3" borderId="3" xfId="0" applyFont="1" applyFill="1" applyBorder="1" applyAlignment="1">
      <alignment horizontal="center" vertical="center"/>
    </xf>
    <xf numFmtId="0" fontId="5" fillId="3" borderId="2" xfId="0" applyFont="1" applyFill="1" applyBorder="1" applyAlignment="1">
      <alignment horizontal="center" vertical="center"/>
    </xf>
    <xf numFmtId="0" fontId="3" fillId="0" borderId="27" xfId="0" applyFont="1" applyBorder="1" applyAlignment="1">
      <alignment horizontal="left" vertical="center" wrapText="1"/>
    </xf>
    <xf numFmtId="0" fontId="3" fillId="0" borderId="28" xfId="0" applyFont="1" applyBorder="1" applyAlignment="1">
      <alignment horizontal="left" vertical="center"/>
    </xf>
    <xf numFmtId="0" fontId="3" fillId="0" borderId="29" xfId="0" applyFont="1" applyBorder="1" applyAlignment="1">
      <alignment horizontal="left" vertical="center"/>
    </xf>
    <xf numFmtId="0" fontId="3" fillId="0" borderId="24" xfId="0" applyFont="1" applyBorder="1" applyAlignment="1">
      <alignment horizontal="left" vertical="center"/>
    </xf>
    <xf numFmtId="0" fontId="3" fillId="0" borderId="25" xfId="0" applyFont="1" applyBorder="1" applyAlignment="1">
      <alignment horizontal="left" vertical="center"/>
    </xf>
    <xf numFmtId="0" fontId="3" fillId="0" borderId="26"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2" xfId="0" applyFont="1" applyBorder="1" applyAlignment="1">
      <alignment horizontal="left" vertical="center"/>
    </xf>
    <xf numFmtId="0" fontId="10" fillId="0" borderId="3" xfId="0" applyFont="1" applyBorder="1" applyAlignment="1">
      <alignment horizontal="left" vertical="center" wrapText="1"/>
    </xf>
    <xf numFmtId="0" fontId="10" fillId="0" borderId="2" xfId="0" applyFont="1" applyBorder="1" applyAlignment="1">
      <alignment horizontal="left" vertical="center" wrapText="1"/>
    </xf>
    <xf numFmtId="9" fontId="5" fillId="3" borderId="3" xfId="1" applyFont="1" applyFill="1" applyBorder="1" applyAlignment="1">
      <alignment horizontal="center" vertical="center"/>
    </xf>
    <xf numFmtId="9" fontId="5" fillId="3" borderId="2" xfId="1" applyFont="1" applyFill="1" applyBorder="1" applyAlignment="1">
      <alignment horizontal="center" vertical="center"/>
    </xf>
    <xf numFmtId="0" fontId="5" fillId="0" borderId="11" xfId="0" applyFont="1" applyBorder="1" applyAlignment="1">
      <alignment horizontal="center" vertical="center" wrapText="1"/>
    </xf>
    <xf numFmtId="0" fontId="5" fillId="0" borderId="10" xfId="0" applyFont="1" applyBorder="1" applyAlignment="1">
      <alignment horizontal="center" vertical="center" wrapText="1"/>
    </xf>
    <xf numFmtId="9" fontId="5" fillId="3" borderId="1" xfId="1" applyFont="1" applyFill="1" applyBorder="1" applyAlignment="1">
      <alignment horizontal="center"/>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2" xfId="0" applyFont="1" applyFill="1" applyBorder="1" applyAlignment="1">
      <alignment horizontal="center" vertical="center" wrapText="1"/>
    </xf>
  </cellXfs>
  <cellStyles count="4">
    <cellStyle name="Millares 2" xfId="3" xr:uid="{FC140EFE-597C-413B-813A-D8ABA8848E16}"/>
    <cellStyle name="Moneda" xfId="2" builtinId="4"/>
    <cellStyle name="Normal" xfId="0" builtinId="0"/>
    <cellStyle name="Porcentaje" xfId="1" builtinId="5"/>
  </cellStyles>
  <dxfs count="4">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alignment horizontal="center" vertical="bottom" textRotation="0" wrapText="0" indent="0" justifyLastLine="0" shrinkToFit="0" readingOrder="0"/>
    </dxf>
  </dxfs>
  <tableStyles count="0" defaultTableStyle="TableStyleMedium2" defaultPivotStyle="PivotStyleLight16"/>
  <colors>
    <mruColors>
      <color rgb="FFCCE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41CAEB5-97AC-4CF5-AD39-C829480C5A89}" name="Table1" displayName="Table1" ref="A1:B3" totalsRowShown="0" headerRowDxfId="3" dataDxfId="2">
  <autoFilter ref="A1:B3" xr:uid="{241CAEB5-97AC-4CF5-AD39-C829480C5A89}"/>
  <tableColumns count="2">
    <tableColumn id="1" xr3:uid="{0D2D4B8C-ED68-4365-B370-CFB796D63A4C}" name="Cheque01" dataDxfId="1"/>
    <tableColumn id="2" xr3:uid="{CBA7F6B9-7390-4959-A83F-55D68B9976F4}" name="Chequeo2" dataDxfId="0"/>
  </tableColumns>
  <tableStyleInfo name="TableStyleMedium2" showFirstColumn="0" showLastColumn="0" showRowStripes="1" showColumnStripes="0"/>
</table>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A1E97F-993B-4F92-84C3-B2DBC70115F1}">
  <dimension ref="A1:K37"/>
  <sheetViews>
    <sheetView topLeftCell="A9" workbookViewId="0">
      <selection activeCell="E27" sqref="E27"/>
    </sheetView>
  </sheetViews>
  <sheetFormatPr baseColWidth="10" defaultColWidth="17.140625" defaultRowHeight="15" x14ac:dyDescent="0.25"/>
  <cols>
    <col min="1" max="1" width="17.140625" style="33"/>
    <col min="2" max="2" width="52.5703125" style="33" customWidth="1"/>
    <col min="3" max="3" width="32.42578125" style="33" bestFit="1" customWidth="1"/>
    <col min="4" max="16384" width="17.140625" style="33"/>
  </cols>
  <sheetData>
    <row r="1" spans="1:8" ht="27.75" customHeight="1" x14ac:dyDescent="0.25">
      <c r="A1" s="76" t="s">
        <v>0</v>
      </c>
      <c r="B1" s="76"/>
      <c r="C1" s="76"/>
      <c r="D1" s="76"/>
      <c r="E1" s="76"/>
      <c r="F1" s="76"/>
      <c r="G1" s="76"/>
      <c r="H1" s="76"/>
    </row>
    <row r="3" spans="1:8" ht="45" x14ac:dyDescent="0.25">
      <c r="A3" s="40" t="s">
        <v>1</v>
      </c>
      <c r="B3" s="41">
        <v>16</v>
      </c>
      <c r="D3" s="40" t="s">
        <v>2</v>
      </c>
      <c r="E3" s="41">
        <f>+SUM(D8:D22)</f>
        <v>2279</v>
      </c>
    </row>
    <row r="4" spans="1:8" ht="9.75" customHeight="1" x14ac:dyDescent="0.25"/>
    <row r="5" spans="1:8" ht="45" x14ac:dyDescent="0.25">
      <c r="A5" s="40" t="s">
        <v>3</v>
      </c>
      <c r="B5" s="42">
        <v>1158078408</v>
      </c>
      <c r="D5" s="40" t="s">
        <v>4</v>
      </c>
      <c r="E5" s="41">
        <f>+COUNTA(B8:B22)</f>
        <v>6</v>
      </c>
    </row>
    <row r="7" spans="1:8" s="2" customFormat="1" ht="45" x14ac:dyDescent="0.25">
      <c r="A7" s="40" t="s">
        <v>5</v>
      </c>
      <c r="B7" s="40" t="s">
        <v>6</v>
      </c>
      <c r="C7" s="40" t="s">
        <v>7</v>
      </c>
      <c r="D7" s="40" t="s">
        <v>8</v>
      </c>
    </row>
    <row r="8" spans="1:8" x14ac:dyDescent="0.25">
      <c r="A8" s="43">
        <v>1</v>
      </c>
      <c r="B8" s="58" t="s">
        <v>9</v>
      </c>
      <c r="C8" s="59" t="s">
        <v>10</v>
      </c>
      <c r="D8" s="60">
        <v>277</v>
      </c>
    </row>
    <row r="9" spans="1:8" x14ac:dyDescent="0.25">
      <c r="A9" s="43">
        <v>2</v>
      </c>
      <c r="B9" s="58" t="s">
        <v>9</v>
      </c>
      <c r="C9" s="59" t="s">
        <v>11</v>
      </c>
      <c r="D9" s="60">
        <v>556</v>
      </c>
    </row>
    <row r="10" spans="1:8" x14ac:dyDescent="0.25">
      <c r="A10" s="43">
        <v>3</v>
      </c>
      <c r="B10" s="58" t="s">
        <v>9</v>
      </c>
      <c r="C10" s="59" t="s">
        <v>12</v>
      </c>
      <c r="D10" s="60">
        <v>415</v>
      </c>
    </row>
    <row r="11" spans="1:8" x14ac:dyDescent="0.25">
      <c r="A11" s="43">
        <v>4</v>
      </c>
      <c r="B11" s="58" t="s">
        <v>9</v>
      </c>
      <c r="C11" s="59" t="s">
        <v>13</v>
      </c>
      <c r="D11" s="60">
        <v>519</v>
      </c>
    </row>
    <row r="12" spans="1:8" x14ac:dyDescent="0.25">
      <c r="A12" s="43">
        <v>5</v>
      </c>
      <c r="B12" s="58" t="s">
        <v>9</v>
      </c>
      <c r="C12" s="59" t="s">
        <v>14</v>
      </c>
      <c r="D12" s="60">
        <v>140</v>
      </c>
    </row>
    <row r="13" spans="1:8" x14ac:dyDescent="0.25">
      <c r="A13" s="43">
        <v>6</v>
      </c>
      <c r="B13" s="58" t="s">
        <v>9</v>
      </c>
      <c r="C13" s="59" t="s">
        <v>15</v>
      </c>
      <c r="D13" s="60">
        <v>372</v>
      </c>
    </row>
    <row r="14" spans="1:8" x14ac:dyDescent="0.25">
      <c r="A14" s="43">
        <v>7</v>
      </c>
      <c r="B14" s="58"/>
      <c r="C14" s="59"/>
      <c r="D14" s="60"/>
    </row>
    <row r="15" spans="1:8" x14ac:dyDescent="0.25">
      <c r="A15" s="43">
        <v>8</v>
      </c>
      <c r="B15" s="58"/>
      <c r="C15" s="59"/>
      <c r="D15" s="60"/>
    </row>
    <row r="16" spans="1:8" x14ac:dyDescent="0.25">
      <c r="A16" s="43">
        <v>9</v>
      </c>
      <c r="B16" s="58"/>
      <c r="C16" s="59"/>
      <c r="D16" s="60"/>
    </row>
    <row r="17" spans="1:11" x14ac:dyDescent="0.25">
      <c r="A17" s="43">
        <v>10</v>
      </c>
      <c r="B17" s="58"/>
      <c r="C17" s="59"/>
      <c r="D17" s="60"/>
    </row>
    <row r="18" spans="1:11" x14ac:dyDescent="0.25">
      <c r="A18" s="43">
        <v>11</v>
      </c>
      <c r="B18" s="58"/>
      <c r="C18" s="59"/>
      <c r="D18" s="60"/>
    </row>
    <row r="19" spans="1:11" x14ac:dyDescent="0.25">
      <c r="A19" s="43">
        <v>12</v>
      </c>
      <c r="B19" s="58"/>
      <c r="C19" s="59"/>
      <c r="D19" s="60"/>
    </row>
    <row r="20" spans="1:11" x14ac:dyDescent="0.25">
      <c r="A20" s="43">
        <v>13</v>
      </c>
      <c r="B20" s="58"/>
      <c r="C20" s="59"/>
      <c r="D20" s="60"/>
    </row>
    <row r="21" spans="1:11" x14ac:dyDescent="0.25">
      <c r="A21" s="43">
        <v>14</v>
      </c>
      <c r="B21" s="58"/>
      <c r="C21" s="59"/>
      <c r="D21" s="60"/>
    </row>
    <row r="22" spans="1:11" x14ac:dyDescent="0.25">
      <c r="A22" s="43">
        <v>15</v>
      </c>
      <c r="B22" s="3"/>
      <c r="C22" s="3"/>
      <c r="D22" s="3"/>
    </row>
    <row r="23" spans="1:11" ht="15.75" thickBot="1" x14ac:dyDescent="0.3"/>
    <row r="24" spans="1:11" ht="15.75" thickBot="1" x14ac:dyDescent="0.3">
      <c r="A24" s="80" t="s">
        <v>16</v>
      </c>
      <c r="B24" s="81"/>
      <c r="C24" s="81"/>
      <c r="D24" s="81"/>
      <c r="E24" s="81"/>
      <c r="F24" s="81"/>
      <c r="G24" s="81"/>
      <c r="H24" s="81"/>
      <c r="I24" s="81"/>
      <c r="J24" s="81"/>
      <c r="K24" s="82"/>
    </row>
    <row r="25" spans="1:11" x14ac:dyDescent="0.25">
      <c r="A25" s="83" t="s">
        <v>17</v>
      </c>
      <c r="B25" s="85" t="s">
        <v>18</v>
      </c>
      <c r="C25" s="77" t="s">
        <v>19</v>
      </c>
      <c r="D25" s="78"/>
      <c r="E25" s="78"/>
      <c r="F25" s="79"/>
      <c r="G25" s="77" t="s">
        <v>20</v>
      </c>
      <c r="H25" s="78"/>
      <c r="I25" s="78"/>
      <c r="J25" s="78"/>
      <c r="K25" s="79"/>
    </row>
    <row r="26" spans="1:11" s="2" customFormat="1" ht="60" x14ac:dyDescent="0.25">
      <c r="A26" s="84"/>
      <c r="B26" s="86"/>
      <c r="C26" s="51" t="s">
        <v>21</v>
      </c>
      <c r="D26" s="40" t="s">
        <v>22</v>
      </c>
      <c r="E26" s="40" t="s">
        <v>23</v>
      </c>
      <c r="F26" s="52" t="s">
        <v>24</v>
      </c>
      <c r="G26" s="51" t="s">
        <v>25</v>
      </c>
      <c r="H26" s="40" t="s">
        <v>26</v>
      </c>
      <c r="I26" s="40" t="s">
        <v>27</v>
      </c>
      <c r="J26" s="40" t="s">
        <v>28</v>
      </c>
      <c r="K26" s="52" t="s">
        <v>29</v>
      </c>
    </row>
    <row r="27" spans="1:11" x14ac:dyDescent="0.25">
      <c r="A27" s="53">
        <v>1</v>
      </c>
      <c r="B27" s="45" t="str">
        <f>'UT FIBRANOVATEL-UC7'!B3</f>
        <v>UNIÓN TEMPORAL FIBRANOVATEL-UC7</v>
      </c>
      <c r="C27" s="44" t="str">
        <f>'UT FIBRANOVATEL-UC7'!B15</f>
        <v>NO CUMPLE</v>
      </c>
      <c r="D27" s="3" t="str">
        <f>'UT FIBRANOVATEL-UC7'!B16</f>
        <v>CUMPLE</v>
      </c>
      <c r="E27" s="3" t="str">
        <f>'UT FIBRANOVATEL-UC7'!B17</f>
        <v>NO CUMPLE</v>
      </c>
      <c r="F27" s="49" t="str">
        <f>'UT FIBRANOVATEL-UC7'!B18</f>
        <v>NO HABILITADO</v>
      </c>
      <c r="G27" s="44">
        <f>'UT FIBRANOVATEL-UC7'!G49</f>
        <v>40</v>
      </c>
      <c r="H27" s="74">
        <f>'UT FIBRANOVATEL-UC7'!E58</f>
        <v>5</v>
      </c>
      <c r="I27" s="3"/>
      <c r="J27" s="74">
        <f>'UT FIBRANOVATEL-UC7'!E68</f>
        <v>2.3475208424747693</v>
      </c>
      <c r="K27" s="75">
        <f>SUM(G27:J27)</f>
        <v>47.347520842474772</v>
      </c>
    </row>
    <row r="28" spans="1:11" x14ac:dyDescent="0.25">
      <c r="A28" s="53">
        <v>2</v>
      </c>
      <c r="B28" s="45"/>
      <c r="C28" s="44"/>
      <c r="D28" s="3"/>
      <c r="E28" s="3"/>
      <c r="F28" s="49"/>
      <c r="G28" s="44"/>
      <c r="H28" s="3"/>
      <c r="I28" s="3"/>
      <c r="J28" s="3"/>
      <c r="K28" s="49"/>
    </row>
    <row r="29" spans="1:11" x14ac:dyDescent="0.25">
      <c r="A29" s="53">
        <v>3</v>
      </c>
      <c r="B29" s="45"/>
      <c r="C29" s="44"/>
      <c r="D29" s="3"/>
      <c r="E29" s="3"/>
      <c r="F29" s="49"/>
      <c r="G29" s="44"/>
      <c r="H29" s="3"/>
      <c r="I29" s="3"/>
      <c r="J29" s="3"/>
      <c r="K29" s="49"/>
    </row>
    <row r="30" spans="1:11" x14ac:dyDescent="0.25">
      <c r="A30" s="53">
        <v>4</v>
      </c>
      <c r="B30" s="45"/>
      <c r="C30" s="44"/>
      <c r="D30" s="3"/>
      <c r="E30" s="3"/>
      <c r="F30" s="49"/>
      <c r="G30" s="44"/>
      <c r="H30" s="3"/>
      <c r="I30" s="3"/>
      <c r="J30" s="3"/>
      <c r="K30" s="49"/>
    </row>
    <row r="31" spans="1:11" x14ac:dyDescent="0.25">
      <c r="A31" s="53">
        <v>5</v>
      </c>
      <c r="B31" s="45"/>
      <c r="C31" s="44"/>
      <c r="D31" s="3"/>
      <c r="E31" s="3"/>
      <c r="F31" s="49"/>
      <c r="G31" s="44"/>
      <c r="H31" s="3"/>
      <c r="I31" s="3"/>
      <c r="J31" s="3"/>
      <c r="K31" s="49"/>
    </row>
    <row r="32" spans="1:11" x14ac:dyDescent="0.25">
      <c r="A32" s="53">
        <v>6</v>
      </c>
      <c r="B32" s="45"/>
      <c r="C32" s="44"/>
      <c r="D32" s="3"/>
      <c r="E32" s="3"/>
      <c r="F32" s="49"/>
      <c r="G32" s="44"/>
      <c r="H32" s="3"/>
      <c r="I32" s="3"/>
      <c r="J32" s="3"/>
      <c r="K32" s="49"/>
    </row>
    <row r="33" spans="1:11" x14ac:dyDescent="0.25">
      <c r="A33" s="53">
        <v>7</v>
      </c>
      <c r="B33" s="45"/>
      <c r="C33" s="44"/>
      <c r="D33" s="3"/>
      <c r="E33" s="3"/>
      <c r="F33" s="49"/>
      <c r="G33" s="44"/>
      <c r="H33" s="3"/>
      <c r="I33" s="3"/>
      <c r="J33" s="3"/>
      <c r="K33" s="49"/>
    </row>
    <row r="34" spans="1:11" x14ac:dyDescent="0.25">
      <c r="A34" s="53">
        <v>8</v>
      </c>
      <c r="B34" s="45"/>
      <c r="C34" s="44"/>
      <c r="D34" s="3"/>
      <c r="E34" s="3"/>
      <c r="F34" s="49"/>
      <c r="G34" s="44"/>
      <c r="H34" s="3"/>
      <c r="I34" s="3"/>
      <c r="J34" s="3"/>
      <c r="K34" s="49"/>
    </row>
    <row r="35" spans="1:11" x14ac:dyDescent="0.25">
      <c r="A35" s="53">
        <v>9</v>
      </c>
      <c r="B35" s="45"/>
      <c r="C35" s="44"/>
      <c r="D35" s="3"/>
      <c r="E35" s="3"/>
      <c r="F35" s="49"/>
      <c r="G35" s="44"/>
      <c r="H35" s="3"/>
      <c r="I35" s="3"/>
      <c r="J35" s="3"/>
      <c r="K35" s="49"/>
    </row>
    <row r="36" spans="1:11" x14ac:dyDescent="0.25">
      <c r="A36" s="53">
        <v>10</v>
      </c>
      <c r="B36" s="45"/>
      <c r="C36" s="44"/>
      <c r="D36" s="3"/>
      <c r="E36" s="3"/>
      <c r="F36" s="49"/>
      <c r="G36" s="44"/>
      <c r="H36" s="3"/>
      <c r="I36" s="3"/>
      <c r="J36" s="3"/>
      <c r="K36" s="49"/>
    </row>
    <row r="37" spans="1:11" ht="15.75" thickBot="1" x14ac:dyDescent="0.3">
      <c r="A37" s="54">
        <v>11</v>
      </c>
      <c r="B37" s="46"/>
      <c r="C37" s="47"/>
      <c r="D37" s="48"/>
      <c r="E37" s="48"/>
      <c r="F37" s="50"/>
      <c r="G37" s="47"/>
      <c r="H37" s="48"/>
      <c r="I37" s="48"/>
      <c r="J37" s="48"/>
      <c r="K37" s="50"/>
    </row>
  </sheetData>
  <mergeCells count="6">
    <mergeCell ref="A1:H1"/>
    <mergeCell ref="C25:F25"/>
    <mergeCell ref="G25:K25"/>
    <mergeCell ref="A24:K24"/>
    <mergeCell ref="A25:A26"/>
    <mergeCell ref="B25:B2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1956D7-8152-4CB5-B741-153DE9952EF1}">
  <sheetPr codeName="Sheet4"/>
  <dimension ref="A1:R69"/>
  <sheetViews>
    <sheetView showGridLines="0" tabSelected="1" topLeftCell="A8" zoomScale="85" zoomScaleNormal="85" zoomScaleSheetLayoutView="70" zoomScalePageLayoutView="85" workbookViewId="0">
      <selection activeCell="C33" sqref="C33:G33"/>
    </sheetView>
  </sheetViews>
  <sheetFormatPr baseColWidth="10" defaultColWidth="17.140625" defaultRowHeight="13.5" x14ac:dyDescent="0.25"/>
  <cols>
    <col min="1" max="1" width="21.42578125" style="4" customWidth="1"/>
    <col min="2" max="2" width="33.140625" style="4" customWidth="1"/>
    <col min="3" max="5" width="17.140625" style="4"/>
    <col min="6" max="7" width="17" style="4" customWidth="1"/>
    <col min="8" max="8" width="38.5703125" style="4" customWidth="1"/>
    <col min="9" max="16384" width="17.140625" style="4"/>
  </cols>
  <sheetData>
    <row r="1" spans="1:17" ht="31.5" customHeight="1" x14ac:dyDescent="0.25">
      <c r="A1" s="76" t="s">
        <v>0</v>
      </c>
      <c r="B1" s="105"/>
      <c r="C1" s="105"/>
      <c r="D1" s="105"/>
      <c r="E1" s="105"/>
      <c r="F1" s="105"/>
      <c r="G1" s="105"/>
      <c r="H1" s="105"/>
      <c r="O1" s="5"/>
      <c r="P1" s="5"/>
      <c r="Q1" s="5"/>
    </row>
    <row r="2" spans="1:17" ht="15" customHeight="1" x14ac:dyDescent="0.25">
      <c r="O2" s="5"/>
      <c r="P2" s="5"/>
      <c r="Q2" s="5"/>
    </row>
    <row r="3" spans="1:17" x14ac:dyDescent="0.25">
      <c r="A3" s="12" t="s">
        <v>30</v>
      </c>
      <c r="B3" s="114" t="s">
        <v>31</v>
      </c>
      <c r="C3" s="114"/>
      <c r="D3" s="114"/>
      <c r="E3" s="114"/>
      <c r="F3" s="20"/>
      <c r="G3" s="20"/>
      <c r="H3" s="20"/>
      <c r="I3" s="20"/>
      <c r="J3" s="20"/>
      <c r="K3" s="20"/>
      <c r="L3" s="20"/>
      <c r="M3" s="20"/>
      <c r="N3" s="20"/>
      <c r="O3" s="7"/>
      <c r="P3" s="7"/>
      <c r="Q3" s="7"/>
    </row>
    <row r="4" spans="1:17" ht="6.75" customHeight="1" x14ac:dyDescent="0.25">
      <c r="A4" s="7"/>
      <c r="B4" s="21"/>
      <c r="C4" s="21"/>
      <c r="D4" s="21"/>
      <c r="E4" s="21"/>
      <c r="F4" s="20"/>
      <c r="G4" s="20"/>
      <c r="H4" s="20"/>
      <c r="I4" s="20"/>
      <c r="J4" s="20"/>
      <c r="K4" s="20"/>
      <c r="L4" s="20"/>
      <c r="M4" s="20"/>
      <c r="N4" s="20"/>
      <c r="O4" s="7"/>
      <c r="P4" s="7"/>
      <c r="Q4" s="7"/>
    </row>
    <row r="5" spans="1:17" x14ac:dyDescent="0.25">
      <c r="A5" s="5"/>
      <c r="B5" s="5"/>
      <c r="C5" s="8"/>
      <c r="D5" s="8"/>
      <c r="E5" s="8"/>
      <c r="F5" s="8"/>
      <c r="G5" s="8"/>
      <c r="H5" s="8"/>
      <c r="I5" s="8"/>
      <c r="J5" s="8"/>
      <c r="K5" s="8"/>
      <c r="L5" s="8"/>
      <c r="M5" s="7"/>
      <c r="N5" s="7"/>
      <c r="O5" s="7"/>
      <c r="P5" s="7"/>
      <c r="Q5" s="7"/>
    </row>
    <row r="6" spans="1:17" s="7" customFormat="1" ht="64.5" customHeight="1" x14ac:dyDescent="0.25">
      <c r="A6" s="31" t="s">
        <v>32</v>
      </c>
      <c r="B6" s="31" t="s">
        <v>33</v>
      </c>
      <c r="C6" s="31" t="s">
        <v>34</v>
      </c>
      <c r="D6" s="31" t="s">
        <v>35</v>
      </c>
      <c r="E6" s="31" t="s">
        <v>36</v>
      </c>
      <c r="F6" s="31" t="s">
        <v>37</v>
      </c>
      <c r="G6" s="133" t="s">
        <v>38</v>
      </c>
      <c r="H6" s="134"/>
    </row>
    <row r="7" spans="1:17" ht="104.25" customHeight="1" x14ac:dyDescent="0.25">
      <c r="A7" s="73" t="s">
        <v>39</v>
      </c>
      <c r="B7" s="61" t="s">
        <v>40</v>
      </c>
      <c r="C7" s="62">
        <v>96002445</v>
      </c>
      <c r="D7" s="61" t="s">
        <v>41</v>
      </c>
      <c r="E7" s="64">
        <v>0.6</v>
      </c>
      <c r="F7" s="62" t="s">
        <v>42</v>
      </c>
      <c r="G7" s="131" t="s">
        <v>43</v>
      </c>
      <c r="H7" s="132"/>
      <c r="I7" s="8"/>
      <c r="J7" s="8"/>
      <c r="K7" s="8"/>
      <c r="L7" s="8"/>
      <c r="M7" s="7"/>
      <c r="N7" s="7"/>
      <c r="O7" s="7"/>
      <c r="P7" s="7"/>
      <c r="Q7" s="7"/>
    </row>
    <row r="8" spans="1:17" ht="104.25" customHeight="1" x14ac:dyDescent="0.25">
      <c r="A8" s="73" t="s">
        <v>44</v>
      </c>
      <c r="B8" s="61" t="s">
        <v>45</v>
      </c>
      <c r="C8" s="62">
        <v>96005428</v>
      </c>
      <c r="D8" s="69" t="s">
        <v>46</v>
      </c>
      <c r="E8" s="64">
        <v>0.15</v>
      </c>
      <c r="F8" s="62" t="s">
        <v>42</v>
      </c>
      <c r="G8" s="131" t="s">
        <v>47</v>
      </c>
      <c r="H8" s="132"/>
      <c r="I8" s="8"/>
      <c r="J8" s="8"/>
      <c r="K8" s="8"/>
      <c r="L8" s="8"/>
      <c r="M8" s="7"/>
      <c r="N8" s="7"/>
      <c r="O8" s="7"/>
      <c r="P8" s="7"/>
      <c r="Q8" s="7"/>
    </row>
    <row r="9" spans="1:17" ht="103.5" customHeight="1" x14ac:dyDescent="0.25">
      <c r="A9" s="73" t="s">
        <v>48</v>
      </c>
      <c r="B9" s="61" t="s">
        <v>49</v>
      </c>
      <c r="C9" s="62">
        <v>96005188</v>
      </c>
      <c r="D9" s="69" t="s">
        <v>50</v>
      </c>
      <c r="E9" s="64">
        <v>0.25</v>
      </c>
      <c r="F9" s="62" t="s">
        <v>42</v>
      </c>
      <c r="G9" s="131" t="s">
        <v>51</v>
      </c>
      <c r="H9" s="132"/>
      <c r="I9" s="8"/>
      <c r="J9" s="8"/>
      <c r="K9" s="8"/>
      <c r="L9" s="8"/>
      <c r="M9" s="7"/>
      <c r="N9" s="7"/>
      <c r="O9" s="7"/>
      <c r="P9" s="7"/>
      <c r="Q9" s="7"/>
    </row>
    <row r="10" spans="1:17" x14ac:dyDescent="0.25">
      <c r="A10" s="73"/>
      <c r="B10" s="19"/>
      <c r="C10" s="68"/>
      <c r="D10" s="69"/>
      <c r="E10" s="64"/>
      <c r="F10" s="62"/>
      <c r="G10" s="131"/>
      <c r="H10" s="132"/>
      <c r="I10" s="8"/>
      <c r="J10" s="8"/>
      <c r="K10" s="8"/>
      <c r="L10" s="8"/>
      <c r="M10" s="7"/>
      <c r="N10" s="7"/>
      <c r="O10" s="7"/>
      <c r="P10" s="7"/>
      <c r="Q10" s="7"/>
    </row>
    <row r="11" spans="1:17" x14ac:dyDescent="0.25">
      <c r="A11" s="73"/>
      <c r="B11" s="19"/>
      <c r="C11" s="18"/>
      <c r="D11" s="14"/>
      <c r="E11" s="14"/>
      <c r="F11" s="14"/>
      <c r="G11" s="131"/>
      <c r="H11" s="132"/>
      <c r="I11" s="8"/>
      <c r="J11" s="8"/>
      <c r="K11" s="8"/>
      <c r="L11" s="8"/>
      <c r="M11" s="7"/>
      <c r="N11" s="7"/>
      <c r="O11" s="7"/>
      <c r="P11" s="7"/>
      <c r="Q11" s="7"/>
    </row>
    <row r="12" spans="1:17" x14ac:dyDescent="0.25">
      <c r="A12" s="5"/>
      <c r="B12" s="5"/>
      <c r="C12" s="8"/>
      <c r="D12" s="8"/>
      <c r="E12" s="8"/>
      <c r="F12" s="8"/>
      <c r="G12" s="8"/>
      <c r="H12" s="8"/>
      <c r="I12" s="8"/>
      <c r="J12" s="8"/>
      <c r="K12" s="8"/>
      <c r="L12" s="8"/>
      <c r="M12" s="7"/>
      <c r="N12" s="7"/>
      <c r="O12" s="7"/>
      <c r="P12" s="7"/>
      <c r="Q12" s="7"/>
    </row>
    <row r="13" spans="1:17" x14ac:dyDescent="0.25">
      <c r="A13" s="115" t="s">
        <v>52</v>
      </c>
      <c r="B13" s="116"/>
      <c r="C13" s="8"/>
      <c r="D13" s="8"/>
      <c r="E13" s="8"/>
      <c r="F13" s="8"/>
      <c r="G13" s="8"/>
      <c r="H13" s="8"/>
      <c r="I13" s="8"/>
      <c r="J13" s="8"/>
      <c r="K13" s="8"/>
      <c r="L13" s="7"/>
      <c r="M13" s="7"/>
      <c r="N13" s="7"/>
      <c r="O13" s="7"/>
      <c r="P13" s="7"/>
    </row>
    <row r="14" spans="1:17" x14ac:dyDescent="0.25">
      <c r="A14" s="23" t="s">
        <v>53</v>
      </c>
      <c r="B14" s="23" t="s">
        <v>54</v>
      </c>
      <c r="C14" s="8"/>
      <c r="D14" s="8"/>
      <c r="E14" s="8"/>
      <c r="F14" s="8"/>
      <c r="G14" s="8"/>
      <c r="H14" s="8"/>
      <c r="I14" s="8"/>
      <c r="J14" s="8"/>
      <c r="K14" s="8"/>
      <c r="L14" s="7"/>
      <c r="M14" s="7"/>
      <c r="N14" s="7"/>
      <c r="O14" s="7"/>
      <c r="P14" s="7"/>
    </row>
    <row r="15" spans="1:17" x14ac:dyDescent="0.25">
      <c r="A15" s="22" t="s">
        <v>55</v>
      </c>
      <c r="B15" s="24" t="s">
        <v>56</v>
      </c>
      <c r="C15" s="8"/>
      <c r="D15" s="8"/>
      <c r="E15" s="8"/>
      <c r="F15" s="8"/>
      <c r="G15" s="8"/>
      <c r="H15" s="8"/>
      <c r="I15" s="8"/>
      <c r="J15" s="8"/>
      <c r="K15" s="8"/>
      <c r="L15" s="7"/>
      <c r="M15" s="7"/>
      <c r="N15" s="7"/>
      <c r="O15" s="7"/>
      <c r="P15" s="7"/>
    </row>
    <row r="16" spans="1:17" x14ac:dyDescent="0.25">
      <c r="A16" s="22" t="s">
        <v>57</v>
      </c>
      <c r="B16" s="24" t="str">
        <f>+C44</f>
        <v>CUMPLE</v>
      </c>
      <c r="C16" s="8"/>
      <c r="D16" s="8"/>
      <c r="E16" s="8"/>
      <c r="F16" s="8"/>
      <c r="G16" s="8"/>
      <c r="H16" s="8"/>
      <c r="I16" s="8"/>
      <c r="J16" s="8"/>
      <c r="K16" s="8"/>
      <c r="L16" s="7"/>
      <c r="M16" s="7"/>
      <c r="N16" s="7"/>
      <c r="O16" s="7"/>
      <c r="P16" s="7"/>
    </row>
    <row r="17" spans="1:17" x14ac:dyDescent="0.25">
      <c r="A17" s="22" t="s">
        <v>58</v>
      </c>
      <c r="B17" s="24" t="s">
        <v>56</v>
      </c>
      <c r="C17" s="8"/>
      <c r="D17" s="8"/>
      <c r="E17" s="8"/>
      <c r="F17" s="8"/>
      <c r="G17" s="8"/>
      <c r="H17" s="8"/>
      <c r="I17" s="8"/>
      <c r="J17" s="8"/>
      <c r="K17" s="8"/>
      <c r="L17" s="7"/>
      <c r="M17" s="7"/>
      <c r="N17" s="7"/>
      <c r="O17" s="7"/>
      <c r="P17" s="7"/>
    </row>
    <row r="18" spans="1:17" x14ac:dyDescent="0.25">
      <c r="A18" s="23" t="s">
        <v>24</v>
      </c>
      <c r="B18" s="23" t="str">
        <f>IF(AND(B15="CUMPLE",B16="CUMPLE",B17="CUMPLE"),"HABILITADO","NO HABILITADO")</f>
        <v>NO HABILITADO</v>
      </c>
      <c r="C18" s="8"/>
      <c r="D18" s="8"/>
      <c r="E18" s="8"/>
      <c r="F18" s="8"/>
      <c r="G18" s="8"/>
      <c r="H18" s="8"/>
      <c r="I18" s="8"/>
      <c r="J18" s="8"/>
      <c r="K18" s="8"/>
      <c r="L18" s="7"/>
      <c r="M18" s="7"/>
      <c r="N18" s="7"/>
      <c r="O18" s="7"/>
      <c r="P18" s="7"/>
    </row>
    <row r="19" spans="1:17" x14ac:dyDescent="0.25">
      <c r="A19" s="5"/>
      <c r="B19" s="5"/>
      <c r="C19" s="8"/>
      <c r="D19" s="8"/>
      <c r="E19" s="8"/>
      <c r="F19" s="8"/>
      <c r="G19" s="8"/>
      <c r="H19" s="8"/>
      <c r="I19" s="8"/>
      <c r="J19" s="8"/>
      <c r="K19" s="8"/>
      <c r="L19" s="8"/>
      <c r="M19" s="7"/>
      <c r="N19" s="7"/>
      <c r="O19" s="7"/>
      <c r="P19" s="7"/>
      <c r="Q19" s="7"/>
    </row>
    <row r="20" spans="1:17" x14ac:dyDescent="0.25">
      <c r="A20" s="117" t="s">
        <v>59</v>
      </c>
      <c r="B20" s="118"/>
      <c r="C20" s="118"/>
      <c r="D20" s="119"/>
      <c r="E20" s="8"/>
      <c r="F20" s="8"/>
      <c r="G20" s="8"/>
      <c r="H20" s="8"/>
      <c r="I20" s="8"/>
      <c r="J20" s="8"/>
      <c r="K20" s="8"/>
      <c r="L20" s="8"/>
      <c r="M20" s="7"/>
      <c r="N20" s="7"/>
      <c r="O20" s="7"/>
      <c r="P20" s="7"/>
      <c r="Q20" s="7"/>
    </row>
    <row r="21" spans="1:17" ht="25.5" x14ac:dyDescent="0.25">
      <c r="A21" s="120" t="s">
        <v>60</v>
      </c>
      <c r="B21" s="121"/>
      <c r="C21" s="25" t="s">
        <v>61</v>
      </c>
      <c r="D21" s="25" t="s">
        <v>62</v>
      </c>
      <c r="E21" s="8"/>
      <c r="F21" s="8"/>
      <c r="G21" s="8"/>
      <c r="H21" s="8"/>
      <c r="I21" s="8"/>
      <c r="J21" s="8"/>
      <c r="K21" s="8"/>
      <c r="L21" s="8"/>
      <c r="M21" s="7"/>
      <c r="N21" s="7"/>
      <c r="O21" s="7"/>
      <c r="P21" s="7"/>
      <c r="Q21" s="7"/>
    </row>
    <row r="22" spans="1:17" ht="27" x14ac:dyDescent="0.25">
      <c r="A22" s="9" t="s">
        <v>63</v>
      </c>
      <c r="B22" s="13" t="s">
        <v>64</v>
      </c>
      <c r="C22" s="27">
        <v>40</v>
      </c>
      <c r="D22" s="27" t="str">
        <f>+IF(B18="HABILITADO",G49,"N/A")</f>
        <v>N/A</v>
      </c>
      <c r="E22" s="8"/>
      <c r="F22" s="8"/>
      <c r="G22" s="8"/>
      <c r="H22" s="8"/>
      <c r="I22" s="8"/>
      <c r="J22" s="8"/>
      <c r="K22" s="8"/>
      <c r="L22" s="8"/>
      <c r="M22" s="7"/>
      <c r="N22" s="7"/>
      <c r="O22" s="7"/>
      <c r="P22" s="7"/>
      <c r="Q22" s="7"/>
    </row>
    <row r="23" spans="1:17" ht="27" x14ac:dyDescent="0.25">
      <c r="A23" s="9" t="s">
        <v>65</v>
      </c>
      <c r="B23" s="13" t="s">
        <v>66</v>
      </c>
      <c r="C23" s="27">
        <v>30</v>
      </c>
      <c r="D23" s="27" t="str">
        <f>+IF(B18="HABILITADO",MAX(E57:E60),"N/A")</f>
        <v>N/A</v>
      </c>
      <c r="E23" s="8"/>
      <c r="F23" s="8"/>
      <c r="G23" s="8"/>
      <c r="H23" s="8"/>
      <c r="I23" s="8"/>
      <c r="J23" s="8"/>
      <c r="K23" s="8"/>
      <c r="L23" s="8"/>
      <c r="M23" s="7"/>
      <c r="N23" s="7"/>
      <c r="O23" s="7"/>
      <c r="P23" s="7"/>
      <c r="Q23" s="7"/>
    </row>
    <row r="24" spans="1:17" ht="27" x14ac:dyDescent="0.25">
      <c r="A24" s="9" t="s">
        <v>67</v>
      </c>
      <c r="B24" s="13" t="s">
        <v>68</v>
      </c>
      <c r="C24" s="27">
        <v>20</v>
      </c>
      <c r="D24" s="32" t="str">
        <f>+IF(AND(B18="HABILITADO",E64="CUMPLE"),G64,"N/A")</f>
        <v>N/A</v>
      </c>
      <c r="E24" s="8"/>
      <c r="F24" s="8"/>
      <c r="G24" s="8"/>
      <c r="H24" s="8"/>
      <c r="I24" s="8"/>
      <c r="J24" s="8"/>
      <c r="K24" s="8"/>
      <c r="L24" s="8"/>
      <c r="M24" s="7"/>
      <c r="N24" s="7"/>
      <c r="O24" s="7"/>
      <c r="P24" s="7"/>
      <c r="Q24" s="7"/>
    </row>
    <row r="25" spans="1:17" ht="40.5" x14ac:dyDescent="0.25">
      <c r="A25" s="9" t="s">
        <v>69</v>
      </c>
      <c r="B25" s="13" t="s">
        <v>70</v>
      </c>
      <c r="C25" s="27">
        <v>10</v>
      </c>
      <c r="D25" s="27" t="str">
        <f>+IF(B18="HABILITADO",E68,"N/A")</f>
        <v>N/A</v>
      </c>
      <c r="E25" s="8"/>
      <c r="F25" s="8"/>
      <c r="G25" s="8"/>
      <c r="H25" s="8"/>
      <c r="I25" s="8"/>
      <c r="J25" s="8"/>
      <c r="K25" s="8"/>
      <c r="L25" s="8"/>
      <c r="M25" s="7"/>
      <c r="N25" s="7"/>
      <c r="O25" s="7"/>
      <c r="P25" s="7"/>
      <c r="Q25" s="7"/>
    </row>
    <row r="26" spans="1:17" x14ac:dyDescent="0.25">
      <c r="A26" s="117" t="s">
        <v>71</v>
      </c>
      <c r="B26" s="119"/>
      <c r="C26" s="28">
        <v>100</v>
      </c>
      <c r="D26" s="37">
        <f>SUM(D22:D25)</f>
        <v>0</v>
      </c>
      <c r="E26" s="8"/>
      <c r="F26" s="8"/>
      <c r="G26" s="8"/>
      <c r="H26" s="8"/>
      <c r="I26" s="8"/>
      <c r="J26" s="8"/>
      <c r="K26" s="8"/>
      <c r="L26" s="8"/>
      <c r="M26" s="7"/>
      <c r="N26" s="7"/>
      <c r="O26" s="7"/>
      <c r="P26" s="7"/>
      <c r="Q26" s="7"/>
    </row>
    <row r="27" spans="1:17" x14ac:dyDescent="0.25">
      <c r="A27" s="5"/>
      <c r="B27" s="5"/>
      <c r="C27" s="8"/>
      <c r="D27" s="8"/>
      <c r="E27" s="8"/>
      <c r="F27" s="8"/>
      <c r="G27" s="8"/>
      <c r="H27" s="8"/>
      <c r="I27" s="8"/>
      <c r="J27" s="8"/>
      <c r="K27" s="8"/>
      <c r="L27" s="8"/>
      <c r="M27" s="7"/>
      <c r="N27" s="7"/>
      <c r="O27" s="7"/>
      <c r="P27" s="7"/>
      <c r="Q27" s="7"/>
    </row>
    <row r="28" spans="1:17" x14ac:dyDescent="0.25">
      <c r="A28" s="8"/>
      <c r="B28" s="15"/>
      <c r="C28" s="104" t="s">
        <v>72</v>
      </c>
      <c r="D28" s="104"/>
      <c r="E28" s="104"/>
      <c r="F28" s="104"/>
      <c r="G28" s="104"/>
      <c r="H28" s="15"/>
      <c r="I28" s="15"/>
      <c r="J28" s="15"/>
      <c r="K28" s="15"/>
      <c r="L28" s="15"/>
      <c r="M28" s="15"/>
      <c r="N28" s="6"/>
      <c r="O28" s="6"/>
      <c r="P28" s="6"/>
      <c r="Q28" s="6"/>
    </row>
    <row r="29" spans="1:17" x14ac:dyDescent="0.25">
      <c r="A29" s="104" t="s">
        <v>73</v>
      </c>
      <c r="B29" s="104"/>
      <c r="C29" s="26" t="s">
        <v>74</v>
      </c>
      <c r="D29" s="26" t="s">
        <v>75</v>
      </c>
      <c r="E29" s="26" t="s">
        <v>76</v>
      </c>
      <c r="F29" s="26" t="s">
        <v>77</v>
      </c>
      <c r="G29" s="26" t="s">
        <v>78</v>
      </c>
      <c r="H29" s="29" t="s">
        <v>38</v>
      </c>
    </row>
    <row r="30" spans="1:17" x14ac:dyDescent="0.25">
      <c r="A30" s="9" t="s">
        <v>79</v>
      </c>
      <c r="B30" s="10" t="s">
        <v>80</v>
      </c>
      <c r="C30" s="30" t="s">
        <v>81</v>
      </c>
      <c r="D30" s="30" t="s">
        <v>81</v>
      </c>
      <c r="E30" s="30" t="s">
        <v>81</v>
      </c>
      <c r="F30" s="30"/>
      <c r="G30" s="30"/>
      <c r="H30" s="10"/>
    </row>
    <row r="31" spans="1:17" ht="54" x14ac:dyDescent="0.25">
      <c r="A31" s="9" t="s">
        <v>82</v>
      </c>
      <c r="B31" s="10" t="s">
        <v>83</v>
      </c>
      <c r="C31" s="30" t="s">
        <v>81</v>
      </c>
      <c r="D31" s="30" t="s">
        <v>81</v>
      </c>
      <c r="E31" s="30" t="s">
        <v>81</v>
      </c>
      <c r="F31" s="30"/>
      <c r="G31" s="30"/>
      <c r="H31" s="10"/>
    </row>
    <row r="32" spans="1:17" ht="124.5" customHeight="1" x14ac:dyDescent="0.25">
      <c r="A32" s="135" t="s">
        <v>84</v>
      </c>
      <c r="B32" s="10" t="s">
        <v>85</v>
      </c>
      <c r="C32" s="30" t="s">
        <v>81</v>
      </c>
      <c r="D32" s="30" t="s">
        <v>81</v>
      </c>
      <c r="E32" s="30" t="s">
        <v>81</v>
      </c>
      <c r="F32" s="30"/>
      <c r="G32" s="30"/>
      <c r="H32" s="70"/>
    </row>
    <row r="33" spans="1:18" x14ac:dyDescent="0.25">
      <c r="A33" s="136"/>
      <c r="B33" s="10" t="s">
        <v>86</v>
      </c>
      <c r="C33" s="138" t="str">
        <f>+IF(AND(E37="CUMPLE",E39="CUMPLE",E40="CUMPLE",E41="CUMPLE"),"CUMPLE","NO CUMPLE")</f>
        <v>CUMPLE</v>
      </c>
      <c r="D33" s="139"/>
      <c r="E33" s="139"/>
      <c r="F33" s="139"/>
      <c r="G33" s="140"/>
      <c r="H33" s="10"/>
    </row>
    <row r="34" spans="1:18" ht="131.25" customHeight="1" x14ac:dyDescent="0.25">
      <c r="A34" s="9">
        <v>14</v>
      </c>
      <c r="B34" s="10" t="s">
        <v>87</v>
      </c>
      <c r="C34" s="107" t="s">
        <v>81</v>
      </c>
      <c r="D34" s="108"/>
      <c r="E34" s="108"/>
      <c r="F34" s="108"/>
      <c r="G34" s="109"/>
      <c r="H34" s="71" t="s">
        <v>88</v>
      </c>
    </row>
    <row r="35" spans="1:18" x14ac:dyDescent="0.25">
      <c r="A35" s="8"/>
      <c r="B35" s="15"/>
      <c r="C35" s="15"/>
      <c r="D35" s="15"/>
      <c r="E35" s="15"/>
      <c r="F35" s="15"/>
      <c r="G35" s="15"/>
      <c r="H35" s="15"/>
      <c r="I35" s="15"/>
      <c r="J35" s="15"/>
      <c r="K35" s="15"/>
      <c r="L35" s="15"/>
      <c r="M35" s="15"/>
      <c r="N35" s="6"/>
      <c r="O35" s="6"/>
      <c r="P35" s="6"/>
      <c r="Q35" s="6"/>
    </row>
    <row r="36" spans="1:18" s="16" customFormat="1" ht="27" customHeight="1" x14ac:dyDescent="0.25">
      <c r="A36" s="87" t="s">
        <v>89</v>
      </c>
      <c r="B36" s="87"/>
      <c r="C36" s="87" t="s">
        <v>90</v>
      </c>
      <c r="D36" s="87"/>
      <c r="E36" s="87"/>
      <c r="F36" s="137" t="s">
        <v>38</v>
      </c>
      <c r="G36" s="137"/>
      <c r="H36" s="137"/>
      <c r="I36" s="57"/>
      <c r="J36" s="57"/>
      <c r="K36" s="57"/>
      <c r="L36" s="57"/>
      <c r="M36" s="57"/>
      <c r="N36" s="57"/>
      <c r="O36" s="6"/>
      <c r="P36" s="6"/>
      <c r="Q36" s="6"/>
      <c r="R36" s="6"/>
    </row>
    <row r="37" spans="1:18" s="16" customFormat="1" ht="67.5" customHeight="1" x14ac:dyDescent="0.25">
      <c r="A37" s="10" t="s">
        <v>91</v>
      </c>
      <c r="B37" s="72">
        <v>2279</v>
      </c>
      <c r="C37" s="110" t="str">
        <f>+IF(B37&gt;'Resumen región 16'!E3,"NO CUMPLE, LA PROPUESTA SUPERA LOS ACCESOS PERMITIDOS PARA LA REGIÓN","CUMPLE, LOS ACCESOS MÁXIMOS PERMITIDOS PARA LA REGIÓN")</f>
        <v>CUMPLE, LOS ACCESOS MÁXIMOS PERMITIDOS PARA LA REGIÓN</v>
      </c>
      <c r="D37" s="110" t="str">
        <f>+IF(B37&lt;='Resumen región 16'!E3,IF(B38/B37&gt;=0.2,"CUMPLE CONDICIÓN DEL 20%","NO CUMPLE CONDICIÓN DEL 20%"),"NO CUMPLE, LA PROPUESTA SUPERA LOS ACCESOS PERMITIDOS PARA LA REGIÓN")</f>
        <v>CUMPLE CONDICIÓN DEL 20%</v>
      </c>
      <c r="E37" s="95" t="str">
        <f>+IF(AND(C37="CUMPLE, LOS ACCESOS MÁXIMOS PERMITIDOS PARA LA REGIÓN",D37="CUMPLE CONDICIÓN DEL 20%"),"CUMPLE","NO CUMPLE")</f>
        <v>CUMPLE</v>
      </c>
      <c r="F37" s="122" t="s">
        <v>92</v>
      </c>
      <c r="G37" s="123"/>
      <c r="H37" s="124"/>
      <c r="I37" s="57"/>
      <c r="J37" s="57"/>
      <c r="K37" s="57"/>
      <c r="L37" s="57"/>
      <c r="M37" s="57"/>
      <c r="N37" s="57"/>
      <c r="O37" s="6"/>
      <c r="P37" s="6"/>
      <c r="Q37" s="6"/>
      <c r="R37" s="6"/>
    </row>
    <row r="38" spans="1:18" s="16" customFormat="1" ht="116.25" customHeight="1" x14ac:dyDescent="0.25">
      <c r="A38" s="30" t="s">
        <v>93</v>
      </c>
      <c r="B38" s="72">
        <v>991</v>
      </c>
      <c r="C38" s="110"/>
      <c r="D38" s="110"/>
      <c r="E38" s="97"/>
      <c r="F38" s="125"/>
      <c r="G38" s="126"/>
      <c r="H38" s="127"/>
      <c r="I38" s="57"/>
      <c r="J38" s="57"/>
      <c r="K38" s="57"/>
      <c r="L38" s="57"/>
      <c r="M38" s="57"/>
      <c r="N38" s="57"/>
      <c r="O38" s="6"/>
      <c r="P38" s="6"/>
      <c r="Q38" s="6"/>
      <c r="R38" s="6"/>
    </row>
    <row r="39" spans="1:18" s="16" customFormat="1" ht="15" customHeight="1" x14ac:dyDescent="0.25">
      <c r="A39" s="107" t="s">
        <v>94</v>
      </c>
      <c r="B39" s="108"/>
      <c r="C39" s="108"/>
      <c r="D39" s="109"/>
      <c r="E39" s="30" t="s">
        <v>81</v>
      </c>
      <c r="F39" s="128"/>
      <c r="G39" s="129"/>
      <c r="H39" s="130"/>
      <c r="I39" s="57"/>
      <c r="J39" s="57"/>
      <c r="K39" s="57"/>
      <c r="L39" s="57"/>
      <c r="M39" s="57"/>
      <c r="N39" s="57"/>
      <c r="O39" s="6"/>
      <c r="P39" s="6"/>
      <c r="Q39" s="6"/>
      <c r="R39" s="6"/>
    </row>
    <row r="40" spans="1:18" s="16" customFormat="1" ht="13.5" customHeight="1" x14ac:dyDescent="0.25">
      <c r="A40" s="107" t="s">
        <v>95</v>
      </c>
      <c r="B40" s="108"/>
      <c r="C40" s="108"/>
      <c r="D40" s="109"/>
      <c r="E40" s="30" t="s">
        <v>81</v>
      </c>
      <c r="F40" s="128"/>
      <c r="G40" s="129"/>
      <c r="H40" s="130"/>
      <c r="I40" s="57"/>
      <c r="J40" s="57"/>
      <c r="K40" s="57"/>
      <c r="L40" s="57"/>
      <c r="M40" s="57"/>
      <c r="N40" s="57"/>
      <c r="O40" s="6"/>
      <c r="P40" s="6"/>
      <c r="Q40" s="6"/>
      <c r="R40" s="6"/>
    </row>
    <row r="41" spans="1:18" s="16" customFormat="1" ht="15" customHeight="1" x14ac:dyDescent="0.25">
      <c r="A41" s="107" t="s">
        <v>96</v>
      </c>
      <c r="B41" s="108"/>
      <c r="C41" s="108"/>
      <c r="D41" s="109"/>
      <c r="E41" s="30" t="s">
        <v>81</v>
      </c>
      <c r="F41" s="128"/>
      <c r="G41" s="129"/>
      <c r="H41" s="130"/>
      <c r="I41" s="57"/>
      <c r="J41" s="57"/>
      <c r="K41" s="57"/>
      <c r="L41" s="57"/>
      <c r="M41" s="57"/>
      <c r="N41" s="57"/>
      <c r="O41" s="6"/>
      <c r="P41" s="6"/>
      <c r="Q41" s="6"/>
      <c r="R41" s="6"/>
    </row>
    <row r="42" spans="1:18" s="16" customFormat="1" ht="87.75" customHeight="1" x14ac:dyDescent="0.25">
      <c r="A42" s="111" t="s">
        <v>97</v>
      </c>
      <c r="B42" s="112"/>
      <c r="C42" s="112"/>
      <c r="D42" s="112"/>
      <c r="E42" s="112"/>
      <c r="F42" s="112"/>
      <c r="G42" s="112"/>
      <c r="H42" s="113"/>
      <c r="I42" s="57"/>
      <c r="J42" s="57"/>
      <c r="K42" s="57"/>
      <c r="L42" s="57"/>
      <c r="M42" s="57"/>
      <c r="N42" s="57"/>
      <c r="O42" s="6"/>
      <c r="P42" s="6"/>
      <c r="Q42" s="6"/>
      <c r="R42" s="6"/>
    </row>
    <row r="43" spans="1:18" ht="6.75" customHeight="1" x14ac:dyDescent="0.25">
      <c r="A43" s="20"/>
      <c r="C43" s="17"/>
      <c r="D43" s="17"/>
      <c r="E43" s="17"/>
      <c r="F43" s="17"/>
    </row>
    <row r="44" spans="1:18" x14ac:dyDescent="0.25">
      <c r="A44" s="104" t="s">
        <v>98</v>
      </c>
      <c r="B44" s="104"/>
      <c r="C44" s="26" t="str">
        <f>+IF(COUNTIF(C30:G34,"=NO CUMPLE")&gt;0,"NO CUMPLE","CUMPLE")</f>
        <v>CUMPLE</v>
      </c>
      <c r="D44" s="20"/>
      <c r="E44" s="20"/>
      <c r="F44" s="20"/>
    </row>
    <row r="45" spans="1:18" x14ac:dyDescent="0.25">
      <c r="A45" s="8"/>
      <c r="B45" s="15"/>
      <c r="C45" s="15"/>
      <c r="D45" s="15"/>
      <c r="E45" s="15"/>
      <c r="F45" s="15"/>
      <c r="G45" s="15"/>
      <c r="H45" s="15"/>
      <c r="I45" s="15"/>
      <c r="J45" s="15"/>
      <c r="K45" s="15"/>
      <c r="L45" s="15"/>
      <c r="M45" s="15"/>
      <c r="N45" s="6"/>
      <c r="O45" s="6"/>
      <c r="P45" s="6"/>
      <c r="Q45" s="6"/>
    </row>
    <row r="46" spans="1:18" x14ac:dyDescent="0.25">
      <c r="A46" s="104" t="s">
        <v>99</v>
      </c>
      <c r="B46" s="104"/>
      <c r="C46" s="104"/>
      <c r="D46" s="104"/>
      <c r="E46" s="104"/>
      <c r="F46" s="104"/>
      <c r="G46" s="104"/>
      <c r="H46" s="104"/>
      <c r="O46" s="17"/>
      <c r="P46" s="17"/>
      <c r="Q46" s="17"/>
    </row>
    <row r="48" spans="1:18" s="16" customFormat="1" ht="54" x14ac:dyDescent="0.25">
      <c r="A48" s="87" t="s">
        <v>100</v>
      </c>
      <c r="B48" s="31" t="s">
        <v>101</v>
      </c>
      <c r="C48" s="31" t="s">
        <v>102</v>
      </c>
      <c r="D48" s="31" t="s">
        <v>103</v>
      </c>
      <c r="E48" s="31" t="s">
        <v>104</v>
      </c>
      <c r="F48" s="31" t="s">
        <v>105</v>
      </c>
      <c r="G48" s="31" t="s">
        <v>106</v>
      </c>
      <c r="H48" s="34" t="s">
        <v>38</v>
      </c>
    </row>
    <row r="49" spans="1:8" s="16" customFormat="1" x14ac:dyDescent="0.25">
      <c r="A49" s="87"/>
      <c r="B49" s="11" t="s">
        <v>107</v>
      </c>
      <c r="C49" s="32">
        <v>0</v>
      </c>
      <c r="D49" s="98" t="s">
        <v>108</v>
      </c>
      <c r="E49" s="98">
        <v>5</v>
      </c>
      <c r="F49" s="95">
        <f>+ROUND((E49/'Resumen región 16'!E5)*100,0)</f>
        <v>83</v>
      </c>
      <c r="G49" s="106">
        <f>IF(F49=0,0,IF(AND(F49&gt;0,F49&lt;=20),5,IF(AND(F49&gt;20,F49&lt;=50),15,IF(AND(F49&gt;50,F49&lt;=70),25,IF(AND(F49&gt;70,F49&lt;=100),40,"ERROR")))))</f>
        <v>40</v>
      </c>
      <c r="H49" s="92" t="s">
        <v>109</v>
      </c>
    </row>
    <row r="50" spans="1:8" s="16" customFormat="1" ht="27" x14ac:dyDescent="0.25">
      <c r="A50" s="87"/>
      <c r="B50" s="11" t="s">
        <v>110</v>
      </c>
      <c r="C50" s="32">
        <v>5</v>
      </c>
      <c r="D50" s="99"/>
      <c r="E50" s="99"/>
      <c r="F50" s="96"/>
      <c r="G50" s="106"/>
      <c r="H50" s="93"/>
    </row>
    <row r="51" spans="1:8" s="16" customFormat="1" ht="27" x14ac:dyDescent="0.25">
      <c r="A51" s="87"/>
      <c r="B51" s="11" t="s">
        <v>111</v>
      </c>
      <c r="C51" s="32">
        <v>15</v>
      </c>
      <c r="D51" s="99"/>
      <c r="E51" s="99"/>
      <c r="F51" s="96"/>
      <c r="G51" s="106"/>
      <c r="H51" s="93"/>
    </row>
    <row r="52" spans="1:8" s="16" customFormat="1" ht="27" x14ac:dyDescent="0.25">
      <c r="A52" s="87"/>
      <c r="B52" s="11" t="s">
        <v>112</v>
      </c>
      <c r="C52" s="32">
        <v>25</v>
      </c>
      <c r="D52" s="99"/>
      <c r="E52" s="99"/>
      <c r="F52" s="96"/>
      <c r="G52" s="106"/>
      <c r="H52" s="93"/>
    </row>
    <row r="53" spans="1:8" s="16" customFormat="1" ht="39.75" customHeight="1" x14ac:dyDescent="0.25">
      <c r="A53" s="87"/>
      <c r="B53" s="11" t="s">
        <v>113</v>
      </c>
      <c r="C53" s="32">
        <v>40</v>
      </c>
      <c r="D53" s="100"/>
      <c r="E53" s="100"/>
      <c r="F53" s="97"/>
      <c r="G53" s="106"/>
      <c r="H53" s="94"/>
    </row>
    <row r="56" spans="1:8" ht="51.75" customHeight="1" x14ac:dyDescent="0.25">
      <c r="A56" s="87" t="s">
        <v>114</v>
      </c>
      <c r="B56" s="31" t="s">
        <v>115</v>
      </c>
      <c r="C56" s="31" t="s">
        <v>102</v>
      </c>
      <c r="D56" s="31" t="s">
        <v>116</v>
      </c>
      <c r="E56" s="31" t="s">
        <v>117</v>
      </c>
      <c r="F56" s="90" t="s">
        <v>38</v>
      </c>
      <c r="G56" s="90"/>
      <c r="H56" s="90"/>
    </row>
    <row r="57" spans="1:8" x14ac:dyDescent="0.25">
      <c r="A57" s="87"/>
      <c r="B57" s="30" t="s">
        <v>118</v>
      </c>
      <c r="C57" s="32">
        <v>0</v>
      </c>
      <c r="D57" s="55"/>
      <c r="E57" s="56"/>
      <c r="F57" s="101"/>
      <c r="G57" s="102"/>
      <c r="H57" s="103"/>
    </row>
    <row r="58" spans="1:8" x14ac:dyDescent="0.25">
      <c r="A58" s="87"/>
      <c r="B58" s="30" t="s">
        <v>119</v>
      </c>
      <c r="C58" s="32">
        <v>5</v>
      </c>
      <c r="D58" s="55" t="s">
        <v>120</v>
      </c>
      <c r="E58" s="56">
        <f>+C58</f>
        <v>5</v>
      </c>
      <c r="F58" s="101" t="s">
        <v>121</v>
      </c>
      <c r="G58" s="102"/>
      <c r="H58" s="103"/>
    </row>
    <row r="59" spans="1:8" x14ac:dyDescent="0.25">
      <c r="A59" s="87"/>
      <c r="B59" s="30" t="s">
        <v>122</v>
      </c>
      <c r="C59" s="32">
        <v>15</v>
      </c>
      <c r="D59" s="55"/>
      <c r="E59" s="56"/>
      <c r="F59" s="101"/>
      <c r="G59" s="102"/>
      <c r="H59" s="103"/>
    </row>
    <row r="60" spans="1:8" x14ac:dyDescent="0.25">
      <c r="A60" s="87"/>
      <c r="B60" s="30" t="s">
        <v>123</v>
      </c>
      <c r="C60" s="32">
        <v>30</v>
      </c>
      <c r="D60" s="55"/>
      <c r="E60" s="56"/>
      <c r="F60" s="101"/>
      <c r="G60" s="102"/>
      <c r="H60" s="103"/>
    </row>
    <row r="63" spans="1:8" ht="27" x14ac:dyDescent="0.25">
      <c r="A63" s="87" t="s">
        <v>124</v>
      </c>
      <c r="B63" s="31" t="s">
        <v>125</v>
      </c>
      <c r="C63" s="31" t="s">
        <v>126</v>
      </c>
      <c r="D63" s="31" t="s">
        <v>127</v>
      </c>
      <c r="E63" s="31" t="s">
        <v>128</v>
      </c>
      <c r="F63" s="31" t="s">
        <v>102</v>
      </c>
      <c r="G63" s="31" t="s">
        <v>106</v>
      </c>
      <c r="H63" s="36" t="s">
        <v>38</v>
      </c>
    </row>
    <row r="64" spans="1:8" ht="57.75" customHeight="1" x14ac:dyDescent="0.25">
      <c r="A64" s="87"/>
      <c r="B64" s="35">
        <v>59970</v>
      </c>
      <c r="C64" s="35">
        <v>99950</v>
      </c>
      <c r="D64" s="65">
        <v>99950</v>
      </c>
      <c r="E64" s="66" t="str">
        <f>+IF(AND(D64&gt;=B64,D64&lt;=C64),"CUMPLE","NO CUMPLE")</f>
        <v>CUMPLE</v>
      </c>
      <c r="F64" s="27">
        <v>20</v>
      </c>
      <c r="G64" s="38" t="s">
        <v>129</v>
      </c>
      <c r="H64" s="63" t="s">
        <v>130</v>
      </c>
    </row>
    <row r="66" spans="1:18" x14ac:dyDescent="0.25">
      <c r="A66" s="5"/>
      <c r="B66" s="5"/>
      <c r="C66" s="8"/>
      <c r="D66" s="8"/>
      <c r="E66" s="8"/>
      <c r="F66" s="8"/>
      <c r="G66" s="8"/>
      <c r="H66" s="8"/>
      <c r="I66" s="8"/>
      <c r="J66" s="8"/>
      <c r="K66" s="8"/>
      <c r="L66" s="8"/>
      <c r="M66" s="7"/>
      <c r="N66" s="7"/>
      <c r="O66" s="7"/>
      <c r="P66" s="7"/>
      <c r="Q66" s="7"/>
    </row>
    <row r="67" spans="1:18" ht="105" customHeight="1" x14ac:dyDescent="0.25">
      <c r="A67" s="88" t="s">
        <v>131</v>
      </c>
      <c r="B67" s="31" t="s">
        <v>132</v>
      </c>
      <c r="C67" s="31" t="s">
        <v>133</v>
      </c>
      <c r="D67" s="31" t="s">
        <v>102</v>
      </c>
      <c r="E67" s="31" t="s">
        <v>106</v>
      </c>
      <c r="F67" s="90" t="s">
        <v>38</v>
      </c>
      <c r="G67" s="90"/>
      <c r="H67" s="90"/>
      <c r="I67" s="8"/>
      <c r="J67" s="8"/>
      <c r="K67" s="7"/>
      <c r="L67" s="7"/>
      <c r="M67" s="7"/>
      <c r="N67" s="7"/>
      <c r="O67" s="7"/>
    </row>
    <row r="68" spans="1:18" ht="169.5" customHeight="1" x14ac:dyDescent="0.25">
      <c r="A68" s="89"/>
      <c r="B68" s="39">
        <f>+ROUND('Resumen región 16'!E3*20%,0)</f>
        <v>456</v>
      </c>
      <c r="C68" s="65">
        <v>991</v>
      </c>
      <c r="D68" s="67">
        <v>10</v>
      </c>
      <c r="E68" s="67">
        <f>+IF(((C68-B68)/'Resumen región 16'!E3)*D68&gt;10,10,((C68-B68)/'Resumen región 16'!E3)*D68)</f>
        <v>2.3475208424747693</v>
      </c>
      <c r="F68" s="91" t="s">
        <v>134</v>
      </c>
      <c r="G68" s="91"/>
      <c r="H68" s="91"/>
      <c r="I68" s="8"/>
      <c r="J68" s="8"/>
      <c r="K68" s="7"/>
      <c r="L68" s="7"/>
      <c r="M68" s="7"/>
      <c r="N68" s="7"/>
      <c r="O68" s="7"/>
    </row>
    <row r="69" spans="1:18" s="16" customFormat="1" ht="42" customHeight="1" x14ac:dyDescent="0.25">
      <c r="A69" s="111" t="s">
        <v>137</v>
      </c>
      <c r="B69" s="112"/>
      <c r="C69" s="112"/>
      <c r="D69" s="112"/>
      <c r="E69" s="112"/>
      <c r="F69" s="112"/>
      <c r="G69" s="112"/>
      <c r="H69" s="113"/>
      <c r="I69" s="57"/>
      <c r="J69" s="57"/>
      <c r="K69" s="57"/>
      <c r="L69" s="57"/>
      <c r="M69" s="57"/>
      <c r="N69" s="57"/>
      <c r="O69" s="6"/>
      <c r="P69" s="6"/>
      <c r="Q69" s="6"/>
      <c r="R69" s="6"/>
    </row>
  </sheetData>
  <mergeCells count="50">
    <mergeCell ref="A69:H69"/>
    <mergeCell ref="G11:H11"/>
    <mergeCell ref="G6:H6"/>
    <mergeCell ref="G7:H7"/>
    <mergeCell ref="G8:H8"/>
    <mergeCell ref="G9:H9"/>
    <mergeCell ref="G10:H10"/>
    <mergeCell ref="A44:B44"/>
    <mergeCell ref="A32:A33"/>
    <mergeCell ref="F41:H41"/>
    <mergeCell ref="C36:E36"/>
    <mergeCell ref="A36:B36"/>
    <mergeCell ref="F36:H36"/>
    <mergeCell ref="A39:D39"/>
    <mergeCell ref="A40:D40"/>
    <mergeCell ref="E37:E38"/>
    <mergeCell ref="F37:H38"/>
    <mergeCell ref="F39:H39"/>
    <mergeCell ref="F40:H40"/>
    <mergeCell ref="C37:C38"/>
    <mergeCell ref="A41:D41"/>
    <mergeCell ref="C28:G28"/>
    <mergeCell ref="A1:H1"/>
    <mergeCell ref="D49:D53"/>
    <mergeCell ref="G49:G53"/>
    <mergeCell ref="A46:H46"/>
    <mergeCell ref="A48:A53"/>
    <mergeCell ref="C34:G34"/>
    <mergeCell ref="D37:D38"/>
    <mergeCell ref="A42:H42"/>
    <mergeCell ref="B3:E3"/>
    <mergeCell ref="A13:B13"/>
    <mergeCell ref="A20:D20"/>
    <mergeCell ref="A26:B26"/>
    <mergeCell ref="A21:B21"/>
    <mergeCell ref="A29:B29"/>
    <mergeCell ref="C33:G33"/>
    <mergeCell ref="A63:A64"/>
    <mergeCell ref="A67:A68"/>
    <mergeCell ref="F67:H67"/>
    <mergeCell ref="F68:H68"/>
    <mergeCell ref="H49:H53"/>
    <mergeCell ref="F49:F53"/>
    <mergeCell ref="E49:E53"/>
    <mergeCell ref="A56:A60"/>
    <mergeCell ref="F56:H56"/>
    <mergeCell ref="F57:H57"/>
    <mergeCell ref="F58:H58"/>
    <mergeCell ref="F59:H59"/>
    <mergeCell ref="F60:H60"/>
  </mergeCells>
  <phoneticPr fontId="6" type="noConversion"/>
  <pageMargins left="0.7" right="0.7" top="0.75" bottom="0.75" header="0.3" footer="0.3"/>
  <pageSetup scale="99" orientation="portrait" r:id="rId1"/>
  <extLst>
    <ext xmlns:x14="http://schemas.microsoft.com/office/spreadsheetml/2009/9/main" uri="{CCE6A557-97BC-4b89-ADB6-D9C93CAAB3DF}">
      <x14:dataValidations xmlns:xm="http://schemas.microsoft.com/office/excel/2006/main" count="1">
        <x14:dataValidation type="list" showInputMessage="1" showErrorMessage="1" errorTitle="No permitido" error="Seleccione" xr:uid="{0AE40C85-7749-4BA2-9BC0-3FD5C805D6F5}">
          <x14:formula1>
            <xm:f>Variables!$A$2:$A$3</xm:f>
          </x14:formula1>
          <xm:sqref>D30:G32 N45:Q45 C30:C34 E39:E42 N28:Q28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C80C18-3DE1-4E20-80D5-C00D5160187C}">
  <sheetPr codeName="Sheet1"/>
  <dimension ref="A1:B3"/>
  <sheetViews>
    <sheetView workbookViewId="0">
      <selection activeCell="D19" sqref="D19"/>
    </sheetView>
  </sheetViews>
  <sheetFormatPr baseColWidth="10" defaultColWidth="9.140625" defaultRowHeight="15" x14ac:dyDescent="0.25"/>
  <cols>
    <col min="1" max="1" width="10.7109375" style="1" customWidth="1"/>
  </cols>
  <sheetData>
    <row r="1" spans="1:2" x14ac:dyDescent="0.25">
      <c r="A1" s="1" t="s">
        <v>135</v>
      </c>
      <c r="B1" s="1" t="s">
        <v>136</v>
      </c>
    </row>
    <row r="2" spans="1:2" x14ac:dyDescent="0.25">
      <c r="A2" s="1" t="s">
        <v>81</v>
      </c>
      <c r="B2" s="1">
        <v>1</v>
      </c>
    </row>
    <row r="3" spans="1:2" x14ac:dyDescent="0.25">
      <c r="A3" s="1" t="s">
        <v>56</v>
      </c>
      <c r="B3" s="1">
        <v>0</v>
      </c>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Resumen región 16</vt:lpstr>
      <vt:lpstr>UT FIBRANOVATEL-UC7</vt:lpstr>
      <vt:lpstr>Variables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Jairo Alexander Rojas</dc:creator>
  <cp:keywords/>
  <dc:description/>
  <cp:lastModifiedBy>Roberto Carlos Rubio Bautista</cp:lastModifiedBy>
  <cp:revision/>
  <dcterms:created xsi:type="dcterms:W3CDTF">2024-07-18T10:19:11Z</dcterms:created>
  <dcterms:modified xsi:type="dcterms:W3CDTF">2024-08-08T19:20:54Z</dcterms:modified>
  <cp:category/>
  <cp:contentStatus/>
</cp:coreProperties>
</file>